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3256" windowHeight="12576"/>
  </bookViews>
  <sheets>
    <sheet name="INPUT and DIAGNOSIS" sheetId="6" r:id="rId1"/>
    <sheet name="Univariate Diagnosis TABLES" sheetId="4" r:id="rId2"/>
    <sheet name="Computation" sheetId="1" r:id="rId3"/>
    <sheet name="Parameters from R" sheetId="3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B300" i="1" l="1"/>
  <c r="CB301" i="1"/>
  <c r="CB302" i="1"/>
  <c r="CB303" i="1"/>
  <c r="CB304" i="1"/>
  <c r="CB305" i="1"/>
  <c r="CB306" i="1"/>
  <c r="CB307" i="1"/>
  <c r="CB308" i="1"/>
  <c r="CB309" i="1"/>
  <c r="CB310" i="1"/>
  <c r="CB311" i="1"/>
  <c r="CB312" i="1"/>
  <c r="CB313" i="1"/>
  <c r="CB314" i="1"/>
  <c r="CB315" i="1"/>
  <c r="CB316" i="1"/>
  <c r="CB317" i="1"/>
  <c r="CB318" i="1"/>
  <c r="CB319" i="1"/>
  <c r="CB320" i="1"/>
  <c r="CB321" i="1"/>
  <c r="CB322" i="1"/>
  <c r="CB323" i="1"/>
  <c r="CB324" i="1"/>
  <c r="CB325" i="1"/>
  <c r="CB326" i="1"/>
  <c r="CB327" i="1"/>
  <c r="CB328" i="1"/>
  <c r="CB329" i="1"/>
  <c r="CB330" i="1"/>
  <c r="CB331" i="1"/>
  <c r="CB332" i="1"/>
  <c r="CB333" i="1"/>
  <c r="CB334" i="1"/>
  <c r="CB335" i="1"/>
  <c r="CB336" i="1"/>
  <c r="CB337" i="1"/>
  <c r="CB338" i="1"/>
  <c r="CB339" i="1"/>
  <c r="CB340" i="1"/>
  <c r="CB341" i="1"/>
  <c r="CB342" i="1"/>
  <c r="CB343" i="1"/>
  <c r="CB344" i="1"/>
  <c r="CB345" i="1"/>
  <c r="CB346" i="1"/>
  <c r="CB347" i="1"/>
  <c r="CB348" i="1"/>
  <c r="CB349" i="1"/>
  <c r="CB350" i="1"/>
  <c r="CB351" i="1"/>
  <c r="CB352" i="1"/>
  <c r="CB353" i="1"/>
  <c r="CB354" i="1"/>
  <c r="CB355" i="1"/>
  <c r="CB356" i="1"/>
  <c r="CB357" i="1"/>
  <c r="CB358" i="1"/>
  <c r="CB359" i="1"/>
  <c r="CB360" i="1"/>
  <c r="CB361" i="1"/>
  <c r="CB362" i="1"/>
  <c r="CB363" i="1"/>
  <c r="CB364" i="1"/>
  <c r="CB365" i="1"/>
  <c r="CB366" i="1"/>
  <c r="CB367" i="1"/>
  <c r="CB368" i="1"/>
  <c r="CB369" i="1"/>
  <c r="CB370" i="1"/>
  <c r="CB371" i="1"/>
  <c r="CB372" i="1"/>
  <c r="CB373" i="1"/>
  <c r="CB374" i="1"/>
  <c r="CB375" i="1"/>
  <c r="CB376" i="1"/>
  <c r="CB377" i="1"/>
  <c r="CB378" i="1"/>
  <c r="CB379" i="1"/>
  <c r="CB380" i="1"/>
  <c r="CB381" i="1"/>
  <c r="CB382" i="1"/>
  <c r="CB383" i="1"/>
  <c r="CB384" i="1"/>
  <c r="CB385" i="1"/>
  <c r="CB386" i="1"/>
  <c r="CB387" i="1"/>
  <c r="CB388" i="1"/>
  <c r="CB389" i="1"/>
  <c r="CB390" i="1"/>
  <c r="CB391" i="1"/>
  <c r="CB392" i="1"/>
  <c r="CB393" i="1"/>
  <c r="CB394" i="1"/>
  <c r="CB395" i="1"/>
  <c r="CB396" i="1"/>
  <c r="CB397" i="1"/>
  <c r="CB398" i="1"/>
  <c r="CB220" i="1"/>
  <c r="CB219" i="1"/>
  <c r="CB218" i="1"/>
  <c r="CB217" i="1"/>
  <c r="CB216" i="1"/>
  <c r="CB215" i="1"/>
  <c r="CB214" i="1"/>
  <c r="CB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B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B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B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B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B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B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B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G303" i="1" l="1"/>
  <c r="CH303" i="1"/>
  <c r="CJ303" i="1"/>
  <c r="CK303" i="1"/>
  <c r="CG304" i="1"/>
  <c r="CH304" i="1"/>
  <c r="CJ304" i="1"/>
  <c r="CK304" i="1"/>
  <c r="CG305" i="1"/>
  <c r="CH305" i="1"/>
  <c r="CJ305" i="1"/>
  <c r="CK305" i="1"/>
  <c r="CG306" i="1"/>
  <c r="CH306" i="1"/>
  <c r="CJ306" i="1"/>
  <c r="CK306" i="1"/>
  <c r="CG307" i="1"/>
  <c r="CH307" i="1"/>
  <c r="CJ307" i="1"/>
  <c r="CK307" i="1"/>
  <c r="CG308" i="1"/>
  <c r="CH308" i="1"/>
  <c r="CJ308" i="1"/>
  <c r="CK308" i="1"/>
  <c r="CG309" i="1"/>
  <c r="CH309" i="1"/>
  <c r="CJ309" i="1"/>
  <c r="CK309" i="1"/>
  <c r="CG310" i="1"/>
  <c r="CH310" i="1"/>
  <c r="CJ310" i="1"/>
  <c r="CK310" i="1"/>
  <c r="CG311" i="1"/>
  <c r="CH311" i="1"/>
  <c r="CJ311" i="1"/>
  <c r="CK311" i="1"/>
  <c r="CG312" i="1"/>
  <c r="CH312" i="1"/>
  <c r="CJ312" i="1"/>
  <c r="CK312" i="1"/>
  <c r="CG313" i="1"/>
  <c r="CH313" i="1"/>
  <c r="CJ313" i="1"/>
  <c r="CK313" i="1"/>
  <c r="CG314" i="1"/>
  <c r="CH314" i="1"/>
  <c r="CJ314" i="1"/>
  <c r="CK314" i="1"/>
  <c r="CG315" i="1"/>
  <c r="CH315" i="1"/>
  <c r="CJ315" i="1"/>
  <c r="CK315" i="1"/>
  <c r="CG316" i="1"/>
  <c r="CH316" i="1"/>
  <c r="CJ316" i="1"/>
  <c r="CK316" i="1"/>
  <c r="CG317" i="1"/>
  <c r="CH317" i="1"/>
  <c r="CJ317" i="1"/>
  <c r="CK317" i="1"/>
  <c r="CG318" i="1"/>
  <c r="CH318" i="1"/>
  <c r="CJ318" i="1"/>
  <c r="CK318" i="1"/>
  <c r="CG319" i="1"/>
  <c r="CH319" i="1"/>
  <c r="CJ319" i="1"/>
  <c r="CK319" i="1"/>
  <c r="CG320" i="1"/>
  <c r="CH320" i="1"/>
  <c r="CJ320" i="1"/>
  <c r="CK320" i="1"/>
  <c r="CG321" i="1"/>
  <c r="CH321" i="1"/>
  <c r="CJ321" i="1"/>
  <c r="CK321" i="1"/>
  <c r="CG322" i="1"/>
  <c r="CH322" i="1"/>
  <c r="CJ322" i="1"/>
  <c r="CK322" i="1"/>
  <c r="CG323" i="1"/>
  <c r="CH323" i="1"/>
  <c r="CJ323" i="1"/>
  <c r="CK323" i="1"/>
  <c r="CG324" i="1"/>
  <c r="CH324" i="1"/>
  <c r="CJ324" i="1"/>
  <c r="CK324" i="1"/>
  <c r="CG325" i="1"/>
  <c r="CH325" i="1"/>
  <c r="CJ325" i="1"/>
  <c r="CK325" i="1"/>
  <c r="CG326" i="1"/>
  <c r="CH326" i="1"/>
  <c r="CJ326" i="1"/>
  <c r="CK326" i="1"/>
  <c r="CG327" i="1"/>
  <c r="CH327" i="1"/>
  <c r="CJ327" i="1"/>
  <c r="CK327" i="1"/>
  <c r="CG328" i="1"/>
  <c r="CH328" i="1"/>
  <c r="CJ328" i="1"/>
  <c r="CK328" i="1"/>
  <c r="CG329" i="1"/>
  <c r="CH329" i="1"/>
  <c r="CJ329" i="1"/>
  <c r="CK329" i="1"/>
  <c r="CG330" i="1"/>
  <c r="CH330" i="1"/>
  <c r="CJ330" i="1"/>
  <c r="CK330" i="1"/>
  <c r="CG331" i="1"/>
  <c r="CH331" i="1"/>
  <c r="CJ331" i="1"/>
  <c r="CK331" i="1"/>
  <c r="CG332" i="1"/>
  <c r="CH332" i="1"/>
  <c r="CJ332" i="1"/>
  <c r="CK332" i="1"/>
  <c r="CG333" i="1"/>
  <c r="CH333" i="1"/>
  <c r="CJ333" i="1"/>
  <c r="CK333" i="1"/>
  <c r="CG334" i="1"/>
  <c r="CH334" i="1"/>
  <c r="CJ334" i="1"/>
  <c r="CK334" i="1"/>
  <c r="CG335" i="1"/>
  <c r="CH335" i="1"/>
  <c r="CJ335" i="1"/>
  <c r="CK335" i="1"/>
  <c r="CG336" i="1"/>
  <c r="CH336" i="1"/>
  <c r="CJ336" i="1"/>
  <c r="CK336" i="1"/>
  <c r="CG337" i="1"/>
  <c r="CH337" i="1"/>
  <c r="CJ337" i="1"/>
  <c r="CK337" i="1"/>
  <c r="CG338" i="1"/>
  <c r="CH338" i="1"/>
  <c r="CJ338" i="1"/>
  <c r="CK338" i="1"/>
  <c r="CG339" i="1"/>
  <c r="CH339" i="1"/>
  <c r="CJ339" i="1"/>
  <c r="CK339" i="1"/>
  <c r="CG340" i="1"/>
  <c r="CH340" i="1"/>
  <c r="CJ340" i="1"/>
  <c r="CK340" i="1"/>
  <c r="CG341" i="1"/>
  <c r="CH341" i="1"/>
  <c r="CJ341" i="1"/>
  <c r="CK341" i="1"/>
  <c r="CG342" i="1"/>
  <c r="CH342" i="1"/>
  <c r="CJ342" i="1"/>
  <c r="CK342" i="1"/>
  <c r="CG343" i="1"/>
  <c r="CH343" i="1"/>
  <c r="CJ343" i="1"/>
  <c r="CK343" i="1"/>
  <c r="CG344" i="1"/>
  <c r="CH344" i="1"/>
  <c r="CJ344" i="1"/>
  <c r="CK344" i="1"/>
  <c r="CG345" i="1"/>
  <c r="CH345" i="1"/>
  <c r="CJ345" i="1"/>
  <c r="CK345" i="1"/>
  <c r="CG346" i="1"/>
  <c r="CH346" i="1"/>
  <c r="CJ346" i="1"/>
  <c r="CK346" i="1"/>
  <c r="CG347" i="1"/>
  <c r="CH347" i="1"/>
  <c r="CJ347" i="1"/>
  <c r="CK347" i="1"/>
  <c r="CG348" i="1"/>
  <c r="CH348" i="1"/>
  <c r="CJ348" i="1"/>
  <c r="CK348" i="1"/>
  <c r="CG349" i="1"/>
  <c r="CH349" i="1"/>
  <c r="CJ349" i="1"/>
  <c r="CK349" i="1"/>
  <c r="CG350" i="1"/>
  <c r="CH350" i="1"/>
  <c r="CJ350" i="1"/>
  <c r="CK350" i="1"/>
  <c r="CG351" i="1"/>
  <c r="CH351" i="1"/>
  <c r="CJ351" i="1"/>
  <c r="CK351" i="1"/>
  <c r="CG352" i="1"/>
  <c r="CH352" i="1"/>
  <c r="CJ352" i="1"/>
  <c r="CK352" i="1"/>
  <c r="CG353" i="1"/>
  <c r="CH353" i="1"/>
  <c r="CJ353" i="1"/>
  <c r="CK353" i="1"/>
  <c r="CG354" i="1"/>
  <c r="CH354" i="1"/>
  <c r="CJ354" i="1"/>
  <c r="CK354" i="1"/>
  <c r="CG355" i="1"/>
  <c r="CH355" i="1"/>
  <c r="CJ355" i="1"/>
  <c r="CK355" i="1"/>
  <c r="CG356" i="1"/>
  <c r="CH356" i="1"/>
  <c r="CJ356" i="1"/>
  <c r="CK356" i="1"/>
  <c r="CG357" i="1"/>
  <c r="CH357" i="1"/>
  <c r="CJ357" i="1"/>
  <c r="CK357" i="1"/>
  <c r="CG358" i="1"/>
  <c r="CH358" i="1"/>
  <c r="CJ358" i="1"/>
  <c r="CK358" i="1"/>
  <c r="CG359" i="1"/>
  <c r="CH359" i="1"/>
  <c r="CJ359" i="1"/>
  <c r="CK359" i="1"/>
  <c r="CG360" i="1"/>
  <c r="CH360" i="1"/>
  <c r="CJ360" i="1"/>
  <c r="CK360" i="1"/>
  <c r="CG361" i="1"/>
  <c r="CH361" i="1"/>
  <c r="CJ361" i="1"/>
  <c r="CK361" i="1"/>
  <c r="CG362" i="1"/>
  <c r="CH362" i="1"/>
  <c r="CJ362" i="1"/>
  <c r="CK362" i="1"/>
  <c r="CG363" i="1"/>
  <c r="CH363" i="1"/>
  <c r="CJ363" i="1"/>
  <c r="CK363" i="1"/>
  <c r="CG364" i="1"/>
  <c r="CH364" i="1"/>
  <c r="CJ364" i="1"/>
  <c r="CK364" i="1"/>
  <c r="CG365" i="1"/>
  <c r="CH365" i="1"/>
  <c r="CJ365" i="1"/>
  <c r="CK365" i="1"/>
  <c r="CG366" i="1"/>
  <c r="CH366" i="1"/>
  <c r="CJ366" i="1"/>
  <c r="CK366" i="1"/>
  <c r="CG367" i="1"/>
  <c r="CH367" i="1"/>
  <c r="CJ367" i="1"/>
  <c r="CK367" i="1"/>
  <c r="CG368" i="1"/>
  <c r="CH368" i="1"/>
  <c r="CJ368" i="1"/>
  <c r="CK368" i="1"/>
  <c r="CG369" i="1"/>
  <c r="CH369" i="1"/>
  <c r="CJ369" i="1"/>
  <c r="CK369" i="1"/>
  <c r="CG370" i="1"/>
  <c r="CH370" i="1"/>
  <c r="CJ370" i="1"/>
  <c r="CK370" i="1"/>
  <c r="CG371" i="1"/>
  <c r="CH371" i="1"/>
  <c r="CJ371" i="1"/>
  <c r="CK371" i="1"/>
  <c r="CG372" i="1"/>
  <c r="CH372" i="1"/>
  <c r="CJ372" i="1"/>
  <c r="CK372" i="1"/>
  <c r="CG373" i="1"/>
  <c r="CH373" i="1"/>
  <c r="CJ373" i="1"/>
  <c r="CK373" i="1"/>
  <c r="CG374" i="1"/>
  <c r="CH374" i="1"/>
  <c r="CJ374" i="1"/>
  <c r="CK374" i="1"/>
  <c r="CG375" i="1"/>
  <c r="CH375" i="1"/>
  <c r="CJ375" i="1"/>
  <c r="CK375" i="1"/>
  <c r="CG376" i="1"/>
  <c r="CH376" i="1"/>
  <c r="CJ376" i="1"/>
  <c r="CK376" i="1"/>
  <c r="CG377" i="1"/>
  <c r="CH377" i="1"/>
  <c r="CJ377" i="1"/>
  <c r="CK377" i="1"/>
  <c r="CG378" i="1"/>
  <c r="CH378" i="1"/>
  <c r="CJ378" i="1"/>
  <c r="CK378" i="1"/>
  <c r="CG379" i="1"/>
  <c r="CH379" i="1"/>
  <c r="CJ379" i="1"/>
  <c r="CK379" i="1"/>
  <c r="CG380" i="1"/>
  <c r="CH380" i="1"/>
  <c r="CJ380" i="1"/>
  <c r="CK380" i="1"/>
  <c r="CG381" i="1"/>
  <c r="CH381" i="1"/>
  <c r="CJ381" i="1"/>
  <c r="CK381" i="1"/>
  <c r="CG382" i="1"/>
  <c r="CH382" i="1"/>
  <c r="CJ382" i="1"/>
  <c r="CK382" i="1"/>
  <c r="CG383" i="1"/>
  <c r="CH383" i="1"/>
  <c r="CJ383" i="1"/>
  <c r="CK383" i="1"/>
  <c r="CG384" i="1"/>
  <c r="CH384" i="1"/>
  <c r="CJ384" i="1"/>
  <c r="CK384" i="1"/>
  <c r="CG385" i="1"/>
  <c r="CH385" i="1"/>
  <c r="CJ385" i="1"/>
  <c r="CK385" i="1"/>
  <c r="CG386" i="1"/>
  <c r="CH386" i="1"/>
  <c r="CJ386" i="1"/>
  <c r="CK386" i="1"/>
  <c r="CG387" i="1"/>
  <c r="CH387" i="1"/>
  <c r="CJ387" i="1"/>
  <c r="CK387" i="1"/>
  <c r="CG388" i="1"/>
  <c r="CH388" i="1"/>
  <c r="CJ388" i="1"/>
  <c r="CK388" i="1"/>
  <c r="CG389" i="1"/>
  <c r="CH389" i="1"/>
  <c r="CJ389" i="1"/>
  <c r="CK389" i="1"/>
  <c r="CG390" i="1"/>
  <c r="CH390" i="1"/>
  <c r="CJ390" i="1"/>
  <c r="CK390" i="1"/>
  <c r="CG391" i="1"/>
  <c r="CH391" i="1"/>
  <c r="CJ391" i="1"/>
  <c r="CK391" i="1"/>
  <c r="CG392" i="1"/>
  <c r="CH392" i="1"/>
  <c r="CJ392" i="1"/>
  <c r="CK392" i="1"/>
  <c r="CG393" i="1"/>
  <c r="CH393" i="1"/>
  <c r="CJ393" i="1"/>
  <c r="CK393" i="1"/>
  <c r="CG394" i="1"/>
  <c r="CH394" i="1"/>
  <c r="CJ394" i="1"/>
  <c r="CK394" i="1"/>
  <c r="CG395" i="1"/>
  <c r="CH395" i="1"/>
  <c r="CJ395" i="1"/>
  <c r="CK395" i="1"/>
  <c r="CG396" i="1"/>
  <c r="CH396" i="1"/>
  <c r="CJ396" i="1"/>
  <c r="CK396" i="1"/>
  <c r="CG397" i="1"/>
  <c r="CH397" i="1"/>
  <c r="CJ397" i="1"/>
  <c r="CK397" i="1"/>
  <c r="CG398" i="1"/>
  <c r="CH398" i="1"/>
  <c r="CJ398" i="1"/>
  <c r="CK398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F299" i="1"/>
  <c r="AD76" i="4" l="1"/>
  <c r="AD75" i="4"/>
  <c r="AC76" i="4"/>
  <c r="AC75" i="4"/>
  <c r="V67" i="4"/>
  <c r="C67" i="4" s="1"/>
  <c r="V66" i="4"/>
  <c r="V71" i="4" s="1"/>
  <c r="AD69" i="4" s="1"/>
  <c r="V65" i="4"/>
  <c r="C65" i="4" s="1"/>
  <c r="V64" i="4"/>
  <c r="V63" i="4"/>
  <c r="V61" i="4"/>
  <c r="C61" i="4" s="1"/>
  <c r="W63" i="4"/>
  <c r="D63" i="4" s="1"/>
  <c r="W62" i="4"/>
  <c r="D62" i="4" s="1"/>
  <c r="V72" i="4"/>
  <c r="V70" i="4"/>
  <c r="V69" i="4"/>
  <c r="AC69" i="4" s="1"/>
  <c r="B67" i="4"/>
  <c r="C66" i="4"/>
  <c r="B66" i="4"/>
  <c r="B65" i="4"/>
  <c r="C64" i="4"/>
  <c r="B64" i="4"/>
  <c r="C63" i="4"/>
  <c r="B63" i="4"/>
  <c r="C62" i="4"/>
  <c r="B62" i="4"/>
  <c r="D61" i="4"/>
  <c r="B61" i="4"/>
  <c r="D60" i="4"/>
  <c r="C60" i="4"/>
  <c r="B60" i="4"/>
  <c r="F237" i="1"/>
  <c r="V228" i="1"/>
  <c r="D242" i="1"/>
  <c r="D241" i="1"/>
  <c r="D240" i="1"/>
  <c r="AM36" i="3"/>
  <c r="AM40" i="3"/>
  <c r="AM39" i="3"/>
  <c r="AM38" i="3"/>
  <c r="AM37" i="3"/>
  <c r="AM27" i="3"/>
  <c r="W65" i="4" l="1"/>
  <c r="G61" i="4"/>
  <c r="Y61" i="4" s="1"/>
  <c r="F60" i="4"/>
  <c r="X60" i="4" s="1"/>
  <c r="W64" i="4"/>
  <c r="W66" i="4"/>
  <c r="F63" i="4"/>
  <c r="X63" i="4" s="1"/>
  <c r="F62" i="4"/>
  <c r="G63" i="4"/>
  <c r="Y63" i="4" s="1"/>
  <c r="G62" i="4"/>
  <c r="Y62" i="4" s="1"/>
  <c r="F61" i="4"/>
  <c r="X61" i="4" s="1"/>
  <c r="G60" i="4"/>
  <c r="Y60" i="4" s="1"/>
  <c r="AM31" i="3"/>
  <c r="AM30" i="3"/>
  <c r="AM29" i="3"/>
  <c r="AM28" i="3"/>
  <c r="AM22" i="3"/>
  <c r="AM21" i="3"/>
  <c r="AM20" i="3"/>
  <c r="AM19" i="3"/>
  <c r="AM18" i="3"/>
  <c r="AM17" i="3"/>
  <c r="C237" i="1"/>
  <c r="W67" i="4" l="1"/>
  <c r="D65" i="4"/>
  <c r="W70" i="4"/>
  <c r="AB71" i="4" s="1"/>
  <c r="L60" i="4"/>
  <c r="Q60" i="4"/>
  <c r="K60" i="4"/>
  <c r="M60" i="4"/>
  <c r="N60" i="4"/>
  <c r="O60" i="4"/>
  <c r="J60" i="4"/>
  <c r="P60" i="4"/>
  <c r="R60" i="4"/>
  <c r="W69" i="4"/>
  <c r="AB70" i="4" s="1"/>
  <c r="D64" i="4"/>
  <c r="P63" i="4"/>
  <c r="K63" i="4"/>
  <c r="L63" i="4"/>
  <c r="D66" i="4"/>
  <c r="W71" i="4"/>
  <c r="N63" i="4"/>
  <c r="J63" i="4"/>
  <c r="M63" i="4"/>
  <c r="Q63" i="4"/>
  <c r="O63" i="4"/>
  <c r="R63" i="4"/>
  <c r="P62" i="4"/>
  <c r="X62" i="4"/>
  <c r="K62" i="4"/>
  <c r="M62" i="4"/>
  <c r="L62" i="4"/>
  <c r="J62" i="4"/>
  <c r="N62" i="4"/>
  <c r="R62" i="4"/>
  <c r="Q62" i="4"/>
  <c r="O62" i="4"/>
  <c r="Q61" i="4"/>
  <c r="O61" i="4"/>
  <c r="L61" i="4"/>
  <c r="P61" i="4"/>
  <c r="N61" i="4"/>
  <c r="M61" i="4"/>
  <c r="K61" i="4"/>
  <c r="R61" i="4"/>
  <c r="J61" i="4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00" i="1"/>
  <c r="I301" i="1"/>
  <c r="I302" i="1"/>
  <c r="I303" i="1"/>
  <c r="I304" i="1"/>
  <c r="I305" i="1"/>
  <c r="I306" i="1"/>
  <c r="I307" i="1"/>
  <c r="I308" i="1"/>
  <c r="I299" i="1"/>
  <c r="A5" i="6" s="1"/>
  <c r="D299" i="1"/>
  <c r="P299" i="1" s="1"/>
  <c r="CI220" i="1"/>
  <c r="CI219" i="1"/>
  <c r="CI218" i="1"/>
  <c r="CI217" i="1"/>
  <c r="CI216" i="1"/>
  <c r="CI215" i="1"/>
  <c r="CI214" i="1"/>
  <c r="CI213" i="1"/>
  <c r="CI212" i="1"/>
  <c r="CI211" i="1"/>
  <c r="CI210" i="1"/>
  <c r="CI209" i="1"/>
  <c r="CI208" i="1"/>
  <c r="CI207" i="1"/>
  <c r="CI206" i="1"/>
  <c r="CI205" i="1"/>
  <c r="CI204" i="1"/>
  <c r="CI203" i="1"/>
  <c r="CI202" i="1"/>
  <c r="CI201" i="1"/>
  <c r="CI200" i="1"/>
  <c r="CI199" i="1"/>
  <c r="CI198" i="1"/>
  <c r="CI197" i="1"/>
  <c r="CI196" i="1"/>
  <c r="CI195" i="1"/>
  <c r="CI194" i="1"/>
  <c r="CI193" i="1"/>
  <c r="CI192" i="1"/>
  <c r="CI191" i="1"/>
  <c r="CI190" i="1"/>
  <c r="CI189" i="1"/>
  <c r="CI188" i="1"/>
  <c r="CI187" i="1"/>
  <c r="CI186" i="1"/>
  <c r="CI185" i="1"/>
  <c r="CI184" i="1"/>
  <c r="CI183" i="1"/>
  <c r="CI182" i="1"/>
  <c r="CI181" i="1"/>
  <c r="CI180" i="1"/>
  <c r="CI179" i="1"/>
  <c r="CI178" i="1"/>
  <c r="CI177" i="1"/>
  <c r="CI176" i="1"/>
  <c r="CI175" i="1"/>
  <c r="CI174" i="1"/>
  <c r="CI173" i="1"/>
  <c r="CI172" i="1"/>
  <c r="CI171" i="1"/>
  <c r="CI170" i="1"/>
  <c r="CI169" i="1"/>
  <c r="CI168" i="1"/>
  <c r="CI167" i="1"/>
  <c r="CI166" i="1"/>
  <c r="CI165" i="1"/>
  <c r="CI164" i="1"/>
  <c r="CI163" i="1"/>
  <c r="CI162" i="1"/>
  <c r="CI161" i="1"/>
  <c r="CI160" i="1"/>
  <c r="CI159" i="1"/>
  <c r="CI158" i="1"/>
  <c r="CI157" i="1"/>
  <c r="CI156" i="1"/>
  <c r="CI155" i="1"/>
  <c r="CI154" i="1"/>
  <c r="CI153" i="1"/>
  <c r="CI152" i="1"/>
  <c r="CI151" i="1"/>
  <c r="CI150" i="1"/>
  <c r="CI149" i="1"/>
  <c r="CI148" i="1"/>
  <c r="CI147" i="1"/>
  <c r="CI146" i="1"/>
  <c r="CI145" i="1"/>
  <c r="CI144" i="1"/>
  <c r="CI143" i="1"/>
  <c r="CI142" i="1"/>
  <c r="CI141" i="1"/>
  <c r="CI140" i="1"/>
  <c r="CI139" i="1"/>
  <c r="CI138" i="1"/>
  <c r="CI137" i="1"/>
  <c r="CI136" i="1"/>
  <c r="CI135" i="1"/>
  <c r="CI134" i="1"/>
  <c r="CI133" i="1"/>
  <c r="CI132" i="1"/>
  <c r="CI131" i="1"/>
  <c r="CI130" i="1"/>
  <c r="CI129" i="1"/>
  <c r="CI128" i="1"/>
  <c r="CI127" i="1"/>
  <c r="CI126" i="1"/>
  <c r="CI125" i="1"/>
  <c r="CI124" i="1"/>
  <c r="CI123" i="1"/>
  <c r="CI122" i="1"/>
  <c r="CI121" i="1"/>
  <c r="CI120" i="1"/>
  <c r="CI119" i="1"/>
  <c r="CI118" i="1"/>
  <c r="CI117" i="1"/>
  <c r="CI116" i="1"/>
  <c r="CI115" i="1"/>
  <c r="CI114" i="1"/>
  <c r="CI113" i="1"/>
  <c r="CI112" i="1"/>
  <c r="CI111" i="1"/>
  <c r="CI110" i="1"/>
  <c r="CI109" i="1"/>
  <c r="CI108" i="1"/>
  <c r="CI107" i="1"/>
  <c r="CI106" i="1"/>
  <c r="CI105" i="1"/>
  <c r="CI104" i="1"/>
  <c r="CI103" i="1"/>
  <c r="CI102" i="1"/>
  <c r="CI101" i="1"/>
  <c r="CI100" i="1"/>
  <c r="CI99" i="1"/>
  <c r="CI98" i="1"/>
  <c r="CI97" i="1"/>
  <c r="CI96" i="1"/>
  <c r="CI95" i="1"/>
  <c r="CI94" i="1"/>
  <c r="CI93" i="1"/>
  <c r="CI92" i="1"/>
  <c r="CI91" i="1"/>
  <c r="CI90" i="1"/>
  <c r="CI89" i="1"/>
  <c r="CI88" i="1"/>
  <c r="CI87" i="1"/>
  <c r="CI86" i="1"/>
  <c r="CI85" i="1"/>
  <c r="CI84" i="1"/>
  <c r="CI83" i="1"/>
  <c r="CI82" i="1"/>
  <c r="CI81" i="1"/>
  <c r="CI80" i="1"/>
  <c r="CI79" i="1"/>
  <c r="CI78" i="1"/>
  <c r="CI77" i="1"/>
  <c r="CI76" i="1"/>
  <c r="CI75" i="1"/>
  <c r="CI74" i="1"/>
  <c r="CI73" i="1"/>
  <c r="CI72" i="1"/>
  <c r="CI71" i="1"/>
  <c r="CI70" i="1"/>
  <c r="CI69" i="1"/>
  <c r="CI68" i="1"/>
  <c r="CI67" i="1"/>
  <c r="CI66" i="1"/>
  <c r="CI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17" i="4"/>
  <c r="C15" i="4"/>
  <c r="B15" i="4"/>
  <c r="D15" i="4"/>
  <c r="B12" i="4"/>
  <c r="C12" i="4"/>
  <c r="D12" i="4"/>
  <c r="D300" i="1"/>
  <c r="D301" i="1"/>
  <c r="P301" i="1" s="1"/>
  <c r="D302" i="1"/>
  <c r="P302" i="1" s="1"/>
  <c r="D303" i="1"/>
  <c r="P303" i="1" s="1"/>
  <c r="D304" i="1"/>
  <c r="D305" i="1"/>
  <c r="D306" i="1"/>
  <c r="P306" i="1" s="1"/>
  <c r="D307" i="1"/>
  <c r="P307" i="1" s="1"/>
  <c r="D308" i="1"/>
  <c r="D309" i="1"/>
  <c r="D310" i="1"/>
  <c r="D311" i="1"/>
  <c r="P311" i="1" s="1"/>
  <c r="D312" i="1"/>
  <c r="D313" i="1"/>
  <c r="D314" i="1"/>
  <c r="P314" i="1" s="1"/>
  <c r="D315" i="1"/>
  <c r="P315" i="1" s="1"/>
  <c r="D316" i="1"/>
  <c r="D317" i="1"/>
  <c r="D318" i="1"/>
  <c r="P318" i="1" s="1"/>
  <c r="D319" i="1"/>
  <c r="P319" i="1" s="1"/>
  <c r="D320" i="1"/>
  <c r="D321" i="1"/>
  <c r="P321" i="1" s="1"/>
  <c r="D322" i="1"/>
  <c r="P322" i="1" s="1"/>
  <c r="D323" i="1"/>
  <c r="P323" i="1" s="1"/>
  <c r="D324" i="1"/>
  <c r="D325" i="1"/>
  <c r="D326" i="1"/>
  <c r="P326" i="1" s="1"/>
  <c r="D327" i="1"/>
  <c r="P327" i="1" s="1"/>
  <c r="D328" i="1"/>
  <c r="D329" i="1"/>
  <c r="D330" i="1"/>
  <c r="P330" i="1" s="1"/>
  <c r="D331" i="1"/>
  <c r="P331" i="1" s="1"/>
  <c r="D332" i="1"/>
  <c r="D333" i="1"/>
  <c r="P333" i="1" s="1"/>
  <c r="D334" i="1"/>
  <c r="P334" i="1" s="1"/>
  <c r="D335" i="1"/>
  <c r="P335" i="1" s="1"/>
  <c r="D336" i="1"/>
  <c r="D337" i="1"/>
  <c r="D338" i="1"/>
  <c r="D339" i="1"/>
  <c r="P339" i="1" s="1"/>
  <c r="D340" i="1"/>
  <c r="D341" i="1"/>
  <c r="D342" i="1"/>
  <c r="D343" i="1"/>
  <c r="P343" i="1" s="1"/>
  <c r="D344" i="1"/>
  <c r="D345" i="1"/>
  <c r="P345" i="1" s="1"/>
  <c r="D346" i="1"/>
  <c r="P346" i="1" s="1"/>
  <c r="D347" i="1"/>
  <c r="P347" i="1" s="1"/>
  <c r="D348" i="1"/>
  <c r="D349" i="1"/>
  <c r="D350" i="1"/>
  <c r="P350" i="1" s="1"/>
  <c r="D351" i="1"/>
  <c r="P351" i="1" s="1"/>
  <c r="D352" i="1"/>
  <c r="D353" i="1"/>
  <c r="P353" i="1" s="1"/>
  <c r="D354" i="1"/>
  <c r="P354" i="1" s="1"/>
  <c r="D355" i="1"/>
  <c r="P355" i="1" s="1"/>
  <c r="D356" i="1"/>
  <c r="D357" i="1"/>
  <c r="P357" i="1" s="1"/>
  <c r="D358" i="1"/>
  <c r="P358" i="1" s="1"/>
  <c r="D359" i="1"/>
  <c r="P359" i="1" s="1"/>
  <c r="D360" i="1"/>
  <c r="D361" i="1"/>
  <c r="P361" i="1" s="1"/>
  <c r="D362" i="1"/>
  <c r="P362" i="1" s="1"/>
  <c r="D363" i="1"/>
  <c r="P363" i="1" s="1"/>
  <c r="D364" i="1"/>
  <c r="D365" i="1"/>
  <c r="P365" i="1" s="1"/>
  <c r="D366" i="1"/>
  <c r="P366" i="1" s="1"/>
  <c r="D367" i="1"/>
  <c r="P367" i="1" s="1"/>
  <c r="D368" i="1"/>
  <c r="D369" i="1"/>
  <c r="P369" i="1" s="1"/>
  <c r="D370" i="1"/>
  <c r="P370" i="1" s="1"/>
  <c r="D371" i="1"/>
  <c r="P371" i="1" s="1"/>
  <c r="D372" i="1"/>
  <c r="P372" i="1" s="1"/>
  <c r="D373" i="1"/>
  <c r="D374" i="1"/>
  <c r="P374" i="1" s="1"/>
  <c r="D375" i="1"/>
  <c r="P375" i="1" s="1"/>
  <c r="D376" i="1"/>
  <c r="D377" i="1"/>
  <c r="D378" i="1"/>
  <c r="P378" i="1" s="1"/>
  <c r="D379" i="1"/>
  <c r="P379" i="1" s="1"/>
  <c r="D380" i="1"/>
  <c r="D381" i="1"/>
  <c r="P381" i="1" s="1"/>
  <c r="D382" i="1"/>
  <c r="P382" i="1" s="1"/>
  <c r="D383" i="1"/>
  <c r="P383" i="1" s="1"/>
  <c r="D384" i="1"/>
  <c r="P384" i="1" s="1"/>
  <c r="D385" i="1"/>
  <c r="D386" i="1"/>
  <c r="P386" i="1" s="1"/>
  <c r="D387" i="1"/>
  <c r="P387" i="1" s="1"/>
  <c r="D388" i="1"/>
  <c r="P388" i="1" s="1"/>
  <c r="D389" i="1"/>
  <c r="P389" i="1" s="1"/>
  <c r="D390" i="1"/>
  <c r="D391" i="1"/>
  <c r="P391" i="1" s="1"/>
  <c r="D392" i="1"/>
  <c r="D393" i="1"/>
  <c r="P393" i="1" s="1"/>
  <c r="D394" i="1"/>
  <c r="P394" i="1" s="1"/>
  <c r="D395" i="1"/>
  <c r="P395" i="1" s="1"/>
  <c r="D396" i="1"/>
  <c r="D397" i="1"/>
  <c r="P397" i="1" s="1"/>
  <c r="D398" i="1"/>
  <c r="P398" i="1" s="1"/>
  <c r="M6" i="1"/>
  <c r="L285" i="1"/>
  <c r="F17" i="3"/>
  <c r="E398" i="1"/>
  <c r="Q398" i="1" s="1"/>
  <c r="E397" i="1"/>
  <c r="Q397" i="1" s="1"/>
  <c r="E396" i="1"/>
  <c r="Q396" i="1" s="1"/>
  <c r="E395" i="1"/>
  <c r="Q395" i="1" s="1"/>
  <c r="E394" i="1"/>
  <c r="Q394" i="1" s="1"/>
  <c r="E393" i="1"/>
  <c r="Q393" i="1" s="1"/>
  <c r="E392" i="1"/>
  <c r="Q392" i="1" s="1"/>
  <c r="E391" i="1"/>
  <c r="Q391" i="1" s="1"/>
  <c r="E390" i="1"/>
  <c r="Q390" i="1" s="1"/>
  <c r="E389" i="1"/>
  <c r="Q389" i="1" s="1"/>
  <c r="E388" i="1"/>
  <c r="Q388" i="1" s="1"/>
  <c r="E387" i="1"/>
  <c r="Q387" i="1" s="1"/>
  <c r="E386" i="1"/>
  <c r="Q386" i="1" s="1"/>
  <c r="E385" i="1"/>
  <c r="Q385" i="1" s="1"/>
  <c r="E384" i="1"/>
  <c r="Q384" i="1" s="1"/>
  <c r="E383" i="1"/>
  <c r="Q383" i="1" s="1"/>
  <c r="E382" i="1"/>
  <c r="Q382" i="1" s="1"/>
  <c r="E381" i="1"/>
  <c r="Q381" i="1" s="1"/>
  <c r="E380" i="1"/>
  <c r="Q380" i="1" s="1"/>
  <c r="E379" i="1"/>
  <c r="Q379" i="1" s="1"/>
  <c r="E378" i="1"/>
  <c r="Q378" i="1" s="1"/>
  <c r="E377" i="1"/>
  <c r="Q377" i="1" s="1"/>
  <c r="E376" i="1"/>
  <c r="Q376" i="1" s="1"/>
  <c r="E375" i="1"/>
  <c r="Q375" i="1" s="1"/>
  <c r="E374" i="1"/>
  <c r="Q374" i="1" s="1"/>
  <c r="E373" i="1"/>
  <c r="Q373" i="1" s="1"/>
  <c r="E372" i="1"/>
  <c r="Q372" i="1" s="1"/>
  <c r="E371" i="1"/>
  <c r="Q371" i="1" s="1"/>
  <c r="E370" i="1"/>
  <c r="Q370" i="1" s="1"/>
  <c r="E369" i="1"/>
  <c r="Q369" i="1" s="1"/>
  <c r="E368" i="1"/>
  <c r="Q368" i="1" s="1"/>
  <c r="E367" i="1"/>
  <c r="Q367" i="1" s="1"/>
  <c r="E366" i="1"/>
  <c r="Q366" i="1" s="1"/>
  <c r="E365" i="1"/>
  <c r="Q365" i="1" s="1"/>
  <c r="E364" i="1"/>
  <c r="Q364" i="1" s="1"/>
  <c r="E363" i="1"/>
  <c r="Q363" i="1" s="1"/>
  <c r="E362" i="1"/>
  <c r="Q362" i="1" s="1"/>
  <c r="E361" i="1"/>
  <c r="Q361" i="1" s="1"/>
  <c r="E360" i="1"/>
  <c r="Q360" i="1" s="1"/>
  <c r="E359" i="1"/>
  <c r="Q359" i="1" s="1"/>
  <c r="E358" i="1"/>
  <c r="Q358" i="1" s="1"/>
  <c r="E357" i="1"/>
  <c r="Q357" i="1" s="1"/>
  <c r="E356" i="1"/>
  <c r="Q356" i="1" s="1"/>
  <c r="E355" i="1"/>
  <c r="Q355" i="1" s="1"/>
  <c r="E354" i="1"/>
  <c r="Q354" i="1" s="1"/>
  <c r="E353" i="1"/>
  <c r="Q353" i="1" s="1"/>
  <c r="E352" i="1"/>
  <c r="Q352" i="1" s="1"/>
  <c r="E351" i="1"/>
  <c r="Q351" i="1" s="1"/>
  <c r="E350" i="1"/>
  <c r="Q350" i="1" s="1"/>
  <c r="E349" i="1"/>
  <c r="Q349" i="1" s="1"/>
  <c r="E348" i="1"/>
  <c r="Q348" i="1" s="1"/>
  <c r="E347" i="1"/>
  <c r="Q347" i="1" s="1"/>
  <c r="E346" i="1"/>
  <c r="Q346" i="1" s="1"/>
  <c r="E345" i="1"/>
  <c r="Q345" i="1" s="1"/>
  <c r="E344" i="1"/>
  <c r="Q344" i="1" s="1"/>
  <c r="E343" i="1"/>
  <c r="Q343" i="1" s="1"/>
  <c r="E342" i="1"/>
  <c r="Q342" i="1" s="1"/>
  <c r="E341" i="1"/>
  <c r="Q341" i="1" s="1"/>
  <c r="E340" i="1"/>
  <c r="Q340" i="1" s="1"/>
  <c r="E339" i="1"/>
  <c r="Q339" i="1" s="1"/>
  <c r="E338" i="1"/>
  <c r="Q338" i="1" s="1"/>
  <c r="E337" i="1"/>
  <c r="Q337" i="1" s="1"/>
  <c r="E336" i="1"/>
  <c r="Q336" i="1" s="1"/>
  <c r="E335" i="1"/>
  <c r="Q335" i="1" s="1"/>
  <c r="E334" i="1"/>
  <c r="Q334" i="1" s="1"/>
  <c r="E333" i="1"/>
  <c r="Q333" i="1" s="1"/>
  <c r="E332" i="1"/>
  <c r="Q332" i="1" s="1"/>
  <c r="E331" i="1"/>
  <c r="Q331" i="1" s="1"/>
  <c r="E330" i="1"/>
  <c r="Q330" i="1" s="1"/>
  <c r="E329" i="1"/>
  <c r="Q329" i="1" s="1"/>
  <c r="E328" i="1"/>
  <c r="Q328" i="1" s="1"/>
  <c r="E327" i="1"/>
  <c r="Q327" i="1" s="1"/>
  <c r="E326" i="1"/>
  <c r="Q326" i="1" s="1"/>
  <c r="E325" i="1"/>
  <c r="Q325" i="1" s="1"/>
  <c r="E324" i="1"/>
  <c r="Q324" i="1" s="1"/>
  <c r="E323" i="1"/>
  <c r="Q323" i="1" s="1"/>
  <c r="E322" i="1"/>
  <c r="Q322" i="1" s="1"/>
  <c r="E321" i="1"/>
  <c r="Q321" i="1" s="1"/>
  <c r="E320" i="1"/>
  <c r="Q320" i="1" s="1"/>
  <c r="E319" i="1"/>
  <c r="Q319" i="1" s="1"/>
  <c r="E318" i="1"/>
  <c r="Q318" i="1" s="1"/>
  <c r="E317" i="1"/>
  <c r="Q317" i="1" s="1"/>
  <c r="E316" i="1"/>
  <c r="Q316" i="1" s="1"/>
  <c r="E315" i="1"/>
  <c r="Q315" i="1" s="1"/>
  <c r="E314" i="1"/>
  <c r="Q314" i="1" s="1"/>
  <c r="E313" i="1"/>
  <c r="Q313" i="1" s="1"/>
  <c r="E312" i="1"/>
  <c r="Q312" i="1" s="1"/>
  <c r="E311" i="1"/>
  <c r="Q311" i="1" s="1"/>
  <c r="E310" i="1"/>
  <c r="Q310" i="1" s="1"/>
  <c r="E309" i="1"/>
  <c r="Q309" i="1" s="1"/>
  <c r="E308" i="1"/>
  <c r="Q308" i="1" s="1"/>
  <c r="E307" i="1"/>
  <c r="Q307" i="1" s="1"/>
  <c r="E306" i="1"/>
  <c r="Q306" i="1" s="1"/>
  <c r="E305" i="1"/>
  <c r="Q305" i="1" s="1"/>
  <c r="E304" i="1"/>
  <c r="Q304" i="1" s="1"/>
  <c r="E303" i="1"/>
  <c r="Q303" i="1" s="1"/>
  <c r="E302" i="1"/>
  <c r="Q302" i="1" s="1"/>
  <c r="E301" i="1"/>
  <c r="Q301" i="1" s="1"/>
  <c r="E300" i="1"/>
  <c r="Q300" i="1" s="1"/>
  <c r="E299" i="1"/>
  <c r="Q299" i="1" s="1"/>
  <c r="BI4" i="1"/>
  <c r="BH4" i="1"/>
  <c r="BE4" i="1"/>
  <c r="BD4" i="1"/>
  <c r="BA4" i="1"/>
  <c r="AZ4" i="1"/>
  <c r="AW4" i="1"/>
  <c r="AV4" i="1"/>
  <c r="AI226" i="1"/>
  <c r="G398" i="1"/>
  <c r="AD398" i="1" s="1"/>
  <c r="M104" i="6" s="1"/>
  <c r="F398" i="1"/>
  <c r="Z398" i="1" s="1"/>
  <c r="I104" i="6" s="1"/>
  <c r="C398" i="1"/>
  <c r="O398" i="1" s="1"/>
  <c r="B398" i="1"/>
  <c r="G397" i="1"/>
  <c r="F397" i="1"/>
  <c r="Z397" i="1" s="1"/>
  <c r="I103" i="6" s="1"/>
  <c r="C397" i="1"/>
  <c r="O397" i="1" s="1"/>
  <c r="B397" i="1"/>
  <c r="G396" i="1"/>
  <c r="J396" i="1" s="1"/>
  <c r="K396" i="1" s="1"/>
  <c r="L396" i="1" s="1"/>
  <c r="F396" i="1"/>
  <c r="Z396" i="1" s="1"/>
  <c r="I102" i="6" s="1"/>
  <c r="P396" i="1"/>
  <c r="C396" i="1"/>
  <c r="O396" i="1" s="1"/>
  <c r="B396" i="1"/>
  <c r="G395" i="1"/>
  <c r="J395" i="1" s="1"/>
  <c r="K395" i="1" s="1"/>
  <c r="L395" i="1" s="1"/>
  <c r="F395" i="1"/>
  <c r="Z395" i="1" s="1"/>
  <c r="I101" i="6" s="1"/>
  <c r="C395" i="1"/>
  <c r="O395" i="1" s="1"/>
  <c r="B395" i="1"/>
  <c r="G394" i="1"/>
  <c r="F394" i="1"/>
  <c r="Z394" i="1" s="1"/>
  <c r="I100" i="6" s="1"/>
  <c r="C394" i="1"/>
  <c r="O394" i="1" s="1"/>
  <c r="B394" i="1"/>
  <c r="G393" i="1"/>
  <c r="M393" i="1" s="1"/>
  <c r="F393" i="1"/>
  <c r="Z393" i="1" s="1"/>
  <c r="C393" i="1"/>
  <c r="O393" i="1" s="1"/>
  <c r="B393" i="1"/>
  <c r="G392" i="1"/>
  <c r="J392" i="1" s="1"/>
  <c r="K392" i="1" s="1"/>
  <c r="L392" i="1" s="1"/>
  <c r="F392" i="1"/>
  <c r="Z392" i="1" s="1"/>
  <c r="I98" i="6" s="1"/>
  <c r="P392" i="1"/>
  <c r="C392" i="1"/>
  <c r="O392" i="1" s="1"/>
  <c r="B392" i="1"/>
  <c r="G391" i="1"/>
  <c r="J391" i="1" s="1"/>
  <c r="K391" i="1" s="1"/>
  <c r="L391" i="1" s="1"/>
  <c r="F391" i="1"/>
  <c r="Z391" i="1" s="1"/>
  <c r="I97" i="6" s="1"/>
  <c r="C391" i="1"/>
  <c r="O391" i="1" s="1"/>
  <c r="B391" i="1"/>
  <c r="G390" i="1"/>
  <c r="J390" i="1" s="1"/>
  <c r="K390" i="1" s="1"/>
  <c r="L390" i="1" s="1"/>
  <c r="F390" i="1"/>
  <c r="Z390" i="1" s="1"/>
  <c r="I96" i="6" s="1"/>
  <c r="P390" i="1"/>
  <c r="C390" i="1"/>
  <c r="O390" i="1" s="1"/>
  <c r="B390" i="1"/>
  <c r="G389" i="1"/>
  <c r="F389" i="1"/>
  <c r="Z389" i="1" s="1"/>
  <c r="I95" i="6" s="1"/>
  <c r="C389" i="1"/>
  <c r="O389" i="1" s="1"/>
  <c r="B389" i="1"/>
  <c r="G388" i="1"/>
  <c r="M388" i="1" s="1"/>
  <c r="F388" i="1"/>
  <c r="Z388" i="1" s="1"/>
  <c r="I94" i="6" s="1"/>
  <c r="C388" i="1"/>
  <c r="O388" i="1" s="1"/>
  <c r="B388" i="1"/>
  <c r="G387" i="1"/>
  <c r="J387" i="1" s="1"/>
  <c r="K387" i="1" s="1"/>
  <c r="L387" i="1" s="1"/>
  <c r="F387" i="1"/>
  <c r="Z387" i="1" s="1"/>
  <c r="I93" i="6" s="1"/>
  <c r="C387" i="1"/>
  <c r="O387" i="1" s="1"/>
  <c r="B387" i="1"/>
  <c r="G386" i="1"/>
  <c r="F386" i="1"/>
  <c r="Z386" i="1" s="1"/>
  <c r="I92" i="6" s="1"/>
  <c r="C386" i="1"/>
  <c r="O386" i="1" s="1"/>
  <c r="B386" i="1"/>
  <c r="G385" i="1"/>
  <c r="J385" i="1" s="1"/>
  <c r="K385" i="1" s="1"/>
  <c r="L385" i="1" s="1"/>
  <c r="F385" i="1"/>
  <c r="Z385" i="1" s="1"/>
  <c r="P385" i="1"/>
  <c r="C385" i="1"/>
  <c r="O385" i="1" s="1"/>
  <c r="B385" i="1"/>
  <c r="G384" i="1"/>
  <c r="AD384" i="1" s="1"/>
  <c r="M90" i="6" s="1"/>
  <c r="F384" i="1"/>
  <c r="Z384" i="1" s="1"/>
  <c r="I90" i="6" s="1"/>
  <c r="C384" i="1"/>
  <c r="O384" i="1" s="1"/>
  <c r="B384" i="1"/>
  <c r="G383" i="1"/>
  <c r="J383" i="1" s="1"/>
  <c r="K383" i="1" s="1"/>
  <c r="L383" i="1" s="1"/>
  <c r="F383" i="1"/>
  <c r="Z383" i="1" s="1"/>
  <c r="I89" i="6" s="1"/>
  <c r="C383" i="1"/>
  <c r="O383" i="1" s="1"/>
  <c r="B383" i="1"/>
  <c r="G382" i="1"/>
  <c r="AD382" i="1" s="1"/>
  <c r="M88" i="6" s="1"/>
  <c r="F382" i="1"/>
  <c r="Z382" i="1" s="1"/>
  <c r="I88" i="6" s="1"/>
  <c r="C382" i="1"/>
  <c r="O382" i="1" s="1"/>
  <c r="B382" i="1"/>
  <c r="G381" i="1"/>
  <c r="F381" i="1"/>
  <c r="Z381" i="1" s="1"/>
  <c r="I87" i="6" s="1"/>
  <c r="C381" i="1"/>
  <c r="O381" i="1" s="1"/>
  <c r="B381" i="1"/>
  <c r="G380" i="1"/>
  <c r="AD380" i="1" s="1"/>
  <c r="M86" i="6" s="1"/>
  <c r="F380" i="1"/>
  <c r="Z380" i="1" s="1"/>
  <c r="I86" i="6" s="1"/>
  <c r="P380" i="1"/>
  <c r="C380" i="1"/>
  <c r="O380" i="1" s="1"/>
  <c r="B380" i="1"/>
  <c r="G379" i="1"/>
  <c r="J379" i="1" s="1"/>
  <c r="K379" i="1" s="1"/>
  <c r="L379" i="1" s="1"/>
  <c r="F379" i="1"/>
  <c r="Z379" i="1" s="1"/>
  <c r="I85" i="6" s="1"/>
  <c r="C379" i="1"/>
  <c r="O379" i="1" s="1"/>
  <c r="B379" i="1"/>
  <c r="G378" i="1"/>
  <c r="F378" i="1"/>
  <c r="Z378" i="1" s="1"/>
  <c r="I84" i="6" s="1"/>
  <c r="C378" i="1"/>
  <c r="O378" i="1" s="1"/>
  <c r="B378" i="1"/>
  <c r="G377" i="1"/>
  <c r="J377" i="1" s="1"/>
  <c r="K377" i="1" s="1"/>
  <c r="L377" i="1" s="1"/>
  <c r="F377" i="1"/>
  <c r="Z377" i="1" s="1"/>
  <c r="P377" i="1"/>
  <c r="C377" i="1"/>
  <c r="O377" i="1" s="1"/>
  <c r="B377" i="1"/>
  <c r="G376" i="1"/>
  <c r="J376" i="1" s="1"/>
  <c r="K376" i="1" s="1"/>
  <c r="L376" i="1" s="1"/>
  <c r="F376" i="1"/>
  <c r="Z376" i="1" s="1"/>
  <c r="I82" i="6" s="1"/>
  <c r="P376" i="1"/>
  <c r="C376" i="1"/>
  <c r="O376" i="1" s="1"/>
  <c r="B376" i="1"/>
  <c r="G375" i="1"/>
  <c r="J375" i="1" s="1"/>
  <c r="K375" i="1" s="1"/>
  <c r="L375" i="1" s="1"/>
  <c r="F375" i="1"/>
  <c r="Z375" i="1" s="1"/>
  <c r="I81" i="6" s="1"/>
  <c r="C375" i="1"/>
  <c r="O375" i="1" s="1"/>
  <c r="B375" i="1"/>
  <c r="G374" i="1"/>
  <c r="M374" i="1" s="1"/>
  <c r="F374" i="1"/>
  <c r="Z374" i="1" s="1"/>
  <c r="I80" i="6" s="1"/>
  <c r="C374" i="1"/>
  <c r="O374" i="1" s="1"/>
  <c r="B374" i="1"/>
  <c r="G373" i="1"/>
  <c r="F373" i="1"/>
  <c r="Z373" i="1" s="1"/>
  <c r="I79" i="6" s="1"/>
  <c r="P373" i="1"/>
  <c r="C373" i="1"/>
  <c r="O373" i="1" s="1"/>
  <c r="B373" i="1"/>
  <c r="G372" i="1"/>
  <c r="J372" i="1" s="1"/>
  <c r="K372" i="1" s="1"/>
  <c r="L372" i="1" s="1"/>
  <c r="F372" i="1"/>
  <c r="Z372" i="1" s="1"/>
  <c r="I78" i="6" s="1"/>
  <c r="C372" i="1"/>
  <c r="O372" i="1" s="1"/>
  <c r="B372" i="1"/>
  <c r="G371" i="1"/>
  <c r="J371" i="1" s="1"/>
  <c r="K371" i="1" s="1"/>
  <c r="L371" i="1" s="1"/>
  <c r="F371" i="1"/>
  <c r="Z371" i="1" s="1"/>
  <c r="I77" i="6" s="1"/>
  <c r="C371" i="1"/>
  <c r="O371" i="1" s="1"/>
  <c r="B371" i="1"/>
  <c r="G370" i="1"/>
  <c r="F370" i="1"/>
  <c r="Z370" i="1" s="1"/>
  <c r="I76" i="6" s="1"/>
  <c r="C370" i="1"/>
  <c r="O370" i="1" s="1"/>
  <c r="B370" i="1"/>
  <c r="G369" i="1"/>
  <c r="M369" i="1" s="1"/>
  <c r="F369" i="1"/>
  <c r="Z369" i="1" s="1"/>
  <c r="C369" i="1"/>
  <c r="O369" i="1" s="1"/>
  <c r="B369" i="1"/>
  <c r="G368" i="1"/>
  <c r="M368" i="1" s="1"/>
  <c r="F368" i="1"/>
  <c r="Z368" i="1" s="1"/>
  <c r="I74" i="6" s="1"/>
  <c r="P368" i="1"/>
  <c r="C368" i="1"/>
  <c r="O368" i="1" s="1"/>
  <c r="B368" i="1"/>
  <c r="G367" i="1"/>
  <c r="J367" i="1" s="1"/>
  <c r="K367" i="1" s="1"/>
  <c r="L367" i="1" s="1"/>
  <c r="F367" i="1"/>
  <c r="Z367" i="1" s="1"/>
  <c r="I73" i="6" s="1"/>
  <c r="C367" i="1"/>
  <c r="O367" i="1" s="1"/>
  <c r="B367" i="1"/>
  <c r="G366" i="1"/>
  <c r="AD366" i="1" s="1"/>
  <c r="M72" i="6" s="1"/>
  <c r="F366" i="1"/>
  <c r="Z366" i="1" s="1"/>
  <c r="I72" i="6" s="1"/>
  <c r="C366" i="1"/>
  <c r="O366" i="1" s="1"/>
  <c r="B366" i="1"/>
  <c r="G365" i="1"/>
  <c r="F365" i="1"/>
  <c r="Z365" i="1" s="1"/>
  <c r="I71" i="6" s="1"/>
  <c r="C365" i="1"/>
  <c r="O365" i="1" s="1"/>
  <c r="B365" i="1"/>
  <c r="G364" i="1"/>
  <c r="J364" i="1" s="1"/>
  <c r="K364" i="1" s="1"/>
  <c r="L364" i="1" s="1"/>
  <c r="F364" i="1"/>
  <c r="Z364" i="1" s="1"/>
  <c r="I70" i="6" s="1"/>
  <c r="P364" i="1"/>
  <c r="C364" i="1"/>
  <c r="O364" i="1" s="1"/>
  <c r="B364" i="1"/>
  <c r="G363" i="1"/>
  <c r="M363" i="1" s="1"/>
  <c r="F363" i="1"/>
  <c r="Z363" i="1" s="1"/>
  <c r="I69" i="6" s="1"/>
  <c r="C363" i="1"/>
  <c r="O363" i="1" s="1"/>
  <c r="B363" i="1"/>
  <c r="G362" i="1"/>
  <c r="F362" i="1"/>
  <c r="Z362" i="1" s="1"/>
  <c r="I68" i="6" s="1"/>
  <c r="C362" i="1"/>
  <c r="O362" i="1" s="1"/>
  <c r="B362" i="1"/>
  <c r="G361" i="1"/>
  <c r="J361" i="1" s="1"/>
  <c r="K361" i="1" s="1"/>
  <c r="L361" i="1" s="1"/>
  <c r="F361" i="1"/>
  <c r="Z361" i="1" s="1"/>
  <c r="C361" i="1"/>
  <c r="O361" i="1" s="1"/>
  <c r="B361" i="1"/>
  <c r="G360" i="1"/>
  <c r="J360" i="1" s="1"/>
  <c r="K360" i="1" s="1"/>
  <c r="L360" i="1" s="1"/>
  <c r="F360" i="1"/>
  <c r="Z360" i="1" s="1"/>
  <c r="I66" i="6" s="1"/>
  <c r="P360" i="1"/>
  <c r="C360" i="1"/>
  <c r="O360" i="1" s="1"/>
  <c r="B360" i="1"/>
  <c r="G359" i="1"/>
  <c r="M359" i="1" s="1"/>
  <c r="F359" i="1"/>
  <c r="Z359" i="1" s="1"/>
  <c r="I65" i="6" s="1"/>
  <c r="C359" i="1"/>
  <c r="O359" i="1" s="1"/>
  <c r="B359" i="1"/>
  <c r="G358" i="1"/>
  <c r="AD358" i="1" s="1"/>
  <c r="M64" i="6" s="1"/>
  <c r="F358" i="1"/>
  <c r="Z358" i="1" s="1"/>
  <c r="I64" i="6" s="1"/>
  <c r="C358" i="1"/>
  <c r="O358" i="1" s="1"/>
  <c r="B358" i="1"/>
  <c r="G357" i="1"/>
  <c r="F357" i="1"/>
  <c r="Z357" i="1" s="1"/>
  <c r="I63" i="6" s="1"/>
  <c r="C357" i="1"/>
  <c r="O357" i="1" s="1"/>
  <c r="B357" i="1"/>
  <c r="G356" i="1"/>
  <c r="J356" i="1" s="1"/>
  <c r="K356" i="1" s="1"/>
  <c r="L356" i="1" s="1"/>
  <c r="F356" i="1"/>
  <c r="Z356" i="1" s="1"/>
  <c r="I62" i="6" s="1"/>
  <c r="P356" i="1"/>
  <c r="C356" i="1"/>
  <c r="O356" i="1" s="1"/>
  <c r="B356" i="1"/>
  <c r="G355" i="1"/>
  <c r="J355" i="1" s="1"/>
  <c r="K355" i="1" s="1"/>
  <c r="L355" i="1" s="1"/>
  <c r="F355" i="1"/>
  <c r="Z355" i="1" s="1"/>
  <c r="I61" i="6" s="1"/>
  <c r="C355" i="1"/>
  <c r="O355" i="1" s="1"/>
  <c r="B355" i="1"/>
  <c r="G354" i="1"/>
  <c r="F354" i="1"/>
  <c r="Z354" i="1" s="1"/>
  <c r="I60" i="6" s="1"/>
  <c r="C354" i="1"/>
  <c r="O354" i="1" s="1"/>
  <c r="B354" i="1"/>
  <c r="G353" i="1"/>
  <c r="M353" i="1" s="1"/>
  <c r="F353" i="1"/>
  <c r="Z353" i="1" s="1"/>
  <c r="C353" i="1"/>
  <c r="O353" i="1" s="1"/>
  <c r="B353" i="1"/>
  <c r="G352" i="1"/>
  <c r="J352" i="1" s="1"/>
  <c r="K352" i="1" s="1"/>
  <c r="L352" i="1" s="1"/>
  <c r="F352" i="1"/>
  <c r="Z352" i="1" s="1"/>
  <c r="I58" i="6" s="1"/>
  <c r="P352" i="1"/>
  <c r="C352" i="1"/>
  <c r="O352" i="1" s="1"/>
  <c r="B352" i="1"/>
  <c r="G351" i="1"/>
  <c r="J351" i="1" s="1"/>
  <c r="K351" i="1" s="1"/>
  <c r="L351" i="1" s="1"/>
  <c r="F351" i="1"/>
  <c r="Z351" i="1" s="1"/>
  <c r="I57" i="6" s="1"/>
  <c r="C351" i="1"/>
  <c r="O351" i="1" s="1"/>
  <c r="B351" i="1"/>
  <c r="G350" i="1"/>
  <c r="AD350" i="1" s="1"/>
  <c r="M56" i="6" s="1"/>
  <c r="F350" i="1"/>
  <c r="Z350" i="1" s="1"/>
  <c r="I56" i="6" s="1"/>
  <c r="C350" i="1"/>
  <c r="O350" i="1" s="1"/>
  <c r="B350" i="1"/>
  <c r="G349" i="1"/>
  <c r="F349" i="1"/>
  <c r="Z349" i="1" s="1"/>
  <c r="I55" i="6" s="1"/>
  <c r="P349" i="1"/>
  <c r="C349" i="1"/>
  <c r="O349" i="1" s="1"/>
  <c r="B349" i="1"/>
  <c r="G348" i="1"/>
  <c r="J348" i="1" s="1"/>
  <c r="K348" i="1" s="1"/>
  <c r="L348" i="1" s="1"/>
  <c r="F348" i="1"/>
  <c r="Z348" i="1" s="1"/>
  <c r="I54" i="6" s="1"/>
  <c r="P348" i="1"/>
  <c r="C348" i="1"/>
  <c r="O348" i="1" s="1"/>
  <c r="B348" i="1"/>
  <c r="G347" i="1"/>
  <c r="M347" i="1" s="1"/>
  <c r="F347" i="1"/>
  <c r="Z347" i="1" s="1"/>
  <c r="I53" i="6" s="1"/>
  <c r="C347" i="1"/>
  <c r="O347" i="1" s="1"/>
  <c r="B347" i="1"/>
  <c r="G346" i="1"/>
  <c r="F346" i="1"/>
  <c r="Z346" i="1" s="1"/>
  <c r="I52" i="6" s="1"/>
  <c r="C346" i="1"/>
  <c r="O346" i="1" s="1"/>
  <c r="B346" i="1"/>
  <c r="G345" i="1"/>
  <c r="F345" i="1"/>
  <c r="Z345" i="1" s="1"/>
  <c r="C345" i="1"/>
  <c r="O345" i="1" s="1"/>
  <c r="B345" i="1"/>
  <c r="G344" i="1"/>
  <c r="J344" i="1" s="1"/>
  <c r="K344" i="1" s="1"/>
  <c r="L344" i="1" s="1"/>
  <c r="F344" i="1"/>
  <c r="Z344" i="1" s="1"/>
  <c r="I50" i="6" s="1"/>
  <c r="P344" i="1"/>
  <c r="C344" i="1"/>
  <c r="O344" i="1" s="1"/>
  <c r="B344" i="1"/>
  <c r="G343" i="1"/>
  <c r="F343" i="1"/>
  <c r="Z343" i="1" s="1"/>
  <c r="I49" i="6" s="1"/>
  <c r="C343" i="1"/>
  <c r="O343" i="1" s="1"/>
  <c r="B343" i="1"/>
  <c r="G342" i="1"/>
  <c r="AD342" i="1" s="1"/>
  <c r="M48" i="6" s="1"/>
  <c r="F342" i="1"/>
  <c r="Z342" i="1" s="1"/>
  <c r="I48" i="6" s="1"/>
  <c r="P342" i="1"/>
  <c r="C342" i="1"/>
  <c r="O342" i="1" s="1"/>
  <c r="B342" i="1"/>
  <c r="G341" i="1"/>
  <c r="F341" i="1"/>
  <c r="Z341" i="1" s="1"/>
  <c r="I47" i="6" s="1"/>
  <c r="P341" i="1"/>
  <c r="C341" i="1"/>
  <c r="O341" i="1" s="1"/>
  <c r="B341" i="1"/>
  <c r="G340" i="1"/>
  <c r="F340" i="1"/>
  <c r="Z340" i="1" s="1"/>
  <c r="I46" i="6" s="1"/>
  <c r="P340" i="1"/>
  <c r="C340" i="1"/>
  <c r="O340" i="1" s="1"/>
  <c r="B340" i="1"/>
  <c r="G339" i="1"/>
  <c r="J339" i="1" s="1"/>
  <c r="K339" i="1" s="1"/>
  <c r="L339" i="1" s="1"/>
  <c r="F339" i="1"/>
  <c r="Z339" i="1" s="1"/>
  <c r="AA339" i="1" s="1"/>
  <c r="J45" i="6" s="1"/>
  <c r="C339" i="1"/>
  <c r="O339" i="1" s="1"/>
  <c r="B339" i="1"/>
  <c r="G338" i="1"/>
  <c r="F338" i="1"/>
  <c r="Z338" i="1" s="1"/>
  <c r="I44" i="6" s="1"/>
  <c r="P338" i="1"/>
  <c r="C338" i="1"/>
  <c r="O338" i="1" s="1"/>
  <c r="B338" i="1"/>
  <c r="G337" i="1"/>
  <c r="F337" i="1"/>
  <c r="Z337" i="1" s="1"/>
  <c r="I43" i="6" s="1"/>
  <c r="P337" i="1"/>
  <c r="C337" i="1"/>
  <c r="O337" i="1" s="1"/>
  <c r="B337" i="1"/>
  <c r="G336" i="1"/>
  <c r="J336" i="1" s="1"/>
  <c r="K336" i="1" s="1"/>
  <c r="L336" i="1" s="1"/>
  <c r="F336" i="1"/>
  <c r="Z336" i="1" s="1"/>
  <c r="I42" i="6" s="1"/>
  <c r="P336" i="1"/>
  <c r="C336" i="1"/>
  <c r="O336" i="1" s="1"/>
  <c r="B336" i="1"/>
  <c r="G335" i="1"/>
  <c r="F335" i="1"/>
  <c r="Z335" i="1" s="1"/>
  <c r="I41" i="6" s="1"/>
  <c r="C335" i="1"/>
  <c r="O335" i="1" s="1"/>
  <c r="B335" i="1"/>
  <c r="G334" i="1"/>
  <c r="AD334" i="1" s="1"/>
  <c r="M40" i="6" s="1"/>
  <c r="F334" i="1"/>
  <c r="Z334" i="1" s="1"/>
  <c r="I40" i="6" s="1"/>
  <c r="C334" i="1"/>
  <c r="O334" i="1" s="1"/>
  <c r="B334" i="1"/>
  <c r="G333" i="1"/>
  <c r="F333" i="1"/>
  <c r="Z333" i="1" s="1"/>
  <c r="I39" i="6" s="1"/>
  <c r="C333" i="1"/>
  <c r="O333" i="1" s="1"/>
  <c r="B333" i="1"/>
  <c r="G332" i="1"/>
  <c r="F332" i="1"/>
  <c r="Z332" i="1" s="1"/>
  <c r="I38" i="6" s="1"/>
  <c r="P332" i="1"/>
  <c r="C332" i="1"/>
  <c r="O332" i="1" s="1"/>
  <c r="B332" i="1"/>
  <c r="G331" i="1"/>
  <c r="J331" i="1" s="1"/>
  <c r="K331" i="1" s="1"/>
  <c r="L331" i="1" s="1"/>
  <c r="F331" i="1"/>
  <c r="Z331" i="1" s="1"/>
  <c r="I37" i="6" s="1"/>
  <c r="C331" i="1"/>
  <c r="O331" i="1" s="1"/>
  <c r="B331" i="1"/>
  <c r="G330" i="1"/>
  <c r="F330" i="1"/>
  <c r="Z330" i="1" s="1"/>
  <c r="I36" i="6" s="1"/>
  <c r="C330" i="1"/>
  <c r="O330" i="1" s="1"/>
  <c r="B330" i="1"/>
  <c r="G329" i="1"/>
  <c r="F329" i="1"/>
  <c r="Z329" i="1" s="1"/>
  <c r="I35" i="6" s="1"/>
  <c r="P329" i="1"/>
  <c r="C329" i="1"/>
  <c r="O329" i="1" s="1"/>
  <c r="B329" i="1"/>
  <c r="G328" i="1"/>
  <c r="J328" i="1" s="1"/>
  <c r="K328" i="1" s="1"/>
  <c r="L328" i="1" s="1"/>
  <c r="F328" i="1"/>
  <c r="Z328" i="1" s="1"/>
  <c r="AB328" i="1" s="1"/>
  <c r="K34" i="6" s="1"/>
  <c r="P328" i="1"/>
  <c r="C328" i="1"/>
  <c r="O328" i="1" s="1"/>
  <c r="B328" i="1"/>
  <c r="G327" i="1"/>
  <c r="F327" i="1"/>
  <c r="Z327" i="1" s="1"/>
  <c r="I33" i="6" s="1"/>
  <c r="C327" i="1"/>
  <c r="O327" i="1" s="1"/>
  <c r="B327" i="1"/>
  <c r="G326" i="1"/>
  <c r="AD326" i="1" s="1"/>
  <c r="M32" i="6" s="1"/>
  <c r="F326" i="1"/>
  <c r="Z326" i="1" s="1"/>
  <c r="I32" i="6" s="1"/>
  <c r="C326" i="1"/>
  <c r="O326" i="1" s="1"/>
  <c r="B326" i="1"/>
  <c r="G325" i="1"/>
  <c r="F325" i="1"/>
  <c r="Z325" i="1" s="1"/>
  <c r="I31" i="6" s="1"/>
  <c r="P325" i="1"/>
  <c r="C325" i="1"/>
  <c r="O325" i="1" s="1"/>
  <c r="B325" i="1"/>
  <c r="G324" i="1"/>
  <c r="F324" i="1"/>
  <c r="Z324" i="1" s="1"/>
  <c r="I30" i="6" s="1"/>
  <c r="P324" i="1"/>
  <c r="C324" i="1"/>
  <c r="O324" i="1" s="1"/>
  <c r="B324" i="1"/>
  <c r="G323" i="1"/>
  <c r="J323" i="1" s="1"/>
  <c r="K323" i="1" s="1"/>
  <c r="L323" i="1" s="1"/>
  <c r="F323" i="1"/>
  <c r="Z323" i="1" s="1"/>
  <c r="AA323" i="1" s="1"/>
  <c r="J29" i="6" s="1"/>
  <c r="C323" i="1"/>
  <c r="O323" i="1" s="1"/>
  <c r="B323" i="1"/>
  <c r="G322" i="1"/>
  <c r="F322" i="1"/>
  <c r="Z322" i="1" s="1"/>
  <c r="I28" i="6" s="1"/>
  <c r="C322" i="1"/>
  <c r="O322" i="1" s="1"/>
  <c r="B322" i="1"/>
  <c r="G321" i="1"/>
  <c r="F321" i="1"/>
  <c r="Z321" i="1" s="1"/>
  <c r="I27" i="6" s="1"/>
  <c r="C321" i="1"/>
  <c r="O321" i="1" s="1"/>
  <c r="B321" i="1"/>
  <c r="G320" i="1"/>
  <c r="J320" i="1" s="1"/>
  <c r="K320" i="1" s="1"/>
  <c r="L320" i="1" s="1"/>
  <c r="F320" i="1"/>
  <c r="Z320" i="1" s="1"/>
  <c r="I26" i="6" s="1"/>
  <c r="P320" i="1"/>
  <c r="C320" i="1"/>
  <c r="O320" i="1" s="1"/>
  <c r="B320" i="1"/>
  <c r="G319" i="1"/>
  <c r="F319" i="1"/>
  <c r="Z319" i="1" s="1"/>
  <c r="I25" i="6" s="1"/>
  <c r="C319" i="1"/>
  <c r="O319" i="1" s="1"/>
  <c r="B319" i="1"/>
  <c r="G318" i="1"/>
  <c r="AD318" i="1" s="1"/>
  <c r="M24" i="6" s="1"/>
  <c r="F318" i="1"/>
  <c r="Z318" i="1" s="1"/>
  <c r="I24" i="6" s="1"/>
  <c r="C318" i="1"/>
  <c r="O318" i="1" s="1"/>
  <c r="B318" i="1"/>
  <c r="G317" i="1"/>
  <c r="F317" i="1"/>
  <c r="Z317" i="1" s="1"/>
  <c r="I23" i="6" s="1"/>
  <c r="P317" i="1"/>
  <c r="C317" i="1"/>
  <c r="O317" i="1" s="1"/>
  <c r="B317" i="1"/>
  <c r="G316" i="1"/>
  <c r="F316" i="1"/>
  <c r="Z316" i="1" s="1"/>
  <c r="I22" i="6" s="1"/>
  <c r="P316" i="1"/>
  <c r="C316" i="1"/>
  <c r="O316" i="1" s="1"/>
  <c r="B316" i="1"/>
  <c r="G315" i="1"/>
  <c r="M315" i="1" s="1"/>
  <c r="F315" i="1"/>
  <c r="Z315" i="1" s="1"/>
  <c r="I21" i="6" s="1"/>
  <c r="C315" i="1"/>
  <c r="O315" i="1" s="1"/>
  <c r="B315" i="1"/>
  <c r="G314" i="1"/>
  <c r="F314" i="1"/>
  <c r="Z314" i="1" s="1"/>
  <c r="I20" i="6" s="1"/>
  <c r="C314" i="1"/>
  <c r="O314" i="1" s="1"/>
  <c r="B314" i="1"/>
  <c r="G313" i="1"/>
  <c r="F313" i="1"/>
  <c r="Z313" i="1" s="1"/>
  <c r="I19" i="6" s="1"/>
  <c r="P313" i="1"/>
  <c r="C313" i="1"/>
  <c r="O313" i="1" s="1"/>
  <c r="B313" i="1"/>
  <c r="G312" i="1"/>
  <c r="J312" i="1" s="1"/>
  <c r="K312" i="1" s="1"/>
  <c r="L312" i="1" s="1"/>
  <c r="F312" i="1"/>
  <c r="Z312" i="1" s="1"/>
  <c r="AB312" i="1" s="1"/>
  <c r="K18" i="6" s="1"/>
  <c r="P312" i="1"/>
  <c r="C312" i="1"/>
  <c r="O312" i="1" s="1"/>
  <c r="B312" i="1"/>
  <c r="G311" i="1"/>
  <c r="F311" i="1"/>
  <c r="Z311" i="1" s="1"/>
  <c r="I17" i="6" s="1"/>
  <c r="C311" i="1"/>
  <c r="O311" i="1" s="1"/>
  <c r="B311" i="1"/>
  <c r="G310" i="1"/>
  <c r="AD310" i="1" s="1"/>
  <c r="M16" i="6" s="1"/>
  <c r="F310" i="1"/>
  <c r="Z310" i="1" s="1"/>
  <c r="I16" i="6" s="1"/>
  <c r="P310" i="1"/>
  <c r="C310" i="1"/>
  <c r="O310" i="1" s="1"/>
  <c r="B310" i="1"/>
  <c r="G309" i="1"/>
  <c r="F309" i="1"/>
  <c r="Z309" i="1" s="1"/>
  <c r="I15" i="6" s="1"/>
  <c r="P309" i="1"/>
  <c r="C309" i="1"/>
  <c r="O309" i="1" s="1"/>
  <c r="B309" i="1"/>
  <c r="G308" i="1"/>
  <c r="F308" i="1"/>
  <c r="Z308" i="1" s="1"/>
  <c r="I14" i="6" s="1"/>
  <c r="P308" i="1"/>
  <c r="C308" i="1"/>
  <c r="O308" i="1" s="1"/>
  <c r="B308" i="1"/>
  <c r="G307" i="1"/>
  <c r="J307" i="1" s="1"/>
  <c r="K307" i="1" s="1"/>
  <c r="L307" i="1" s="1"/>
  <c r="F307" i="1"/>
  <c r="Z307" i="1" s="1"/>
  <c r="AB307" i="1" s="1"/>
  <c r="K13" i="6" s="1"/>
  <c r="C307" i="1"/>
  <c r="O307" i="1" s="1"/>
  <c r="B307" i="1"/>
  <c r="G306" i="1"/>
  <c r="F306" i="1"/>
  <c r="C306" i="1"/>
  <c r="O306" i="1" s="1"/>
  <c r="B306" i="1"/>
  <c r="G305" i="1"/>
  <c r="F305" i="1"/>
  <c r="P305" i="1"/>
  <c r="C305" i="1"/>
  <c r="O305" i="1" s="1"/>
  <c r="B305" i="1"/>
  <c r="G304" i="1"/>
  <c r="J304" i="1" s="1"/>
  <c r="K304" i="1" s="1"/>
  <c r="L304" i="1" s="1"/>
  <c r="F304" i="1"/>
  <c r="P304" i="1"/>
  <c r="C304" i="1"/>
  <c r="O304" i="1" s="1"/>
  <c r="B304" i="1"/>
  <c r="G303" i="1"/>
  <c r="F303" i="1"/>
  <c r="C303" i="1"/>
  <c r="O303" i="1" s="1"/>
  <c r="B303" i="1"/>
  <c r="G302" i="1"/>
  <c r="F302" i="1"/>
  <c r="C302" i="1"/>
  <c r="O302" i="1" s="1"/>
  <c r="B302" i="1"/>
  <c r="G301" i="1"/>
  <c r="J301" i="1" s="1"/>
  <c r="F301" i="1"/>
  <c r="C301" i="1"/>
  <c r="O301" i="1" s="1"/>
  <c r="B301" i="1"/>
  <c r="G300" i="1"/>
  <c r="F300" i="1"/>
  <c r="P300" i="1"/>
  <c r="C300" i="1"/>
  <c r="O300" i="1" s="1"/>
  <c r="B300" i="1"/>
  <c r="G299" i="1"/>
  <c r="C299" i="1"/>
  <c r="O299" i="1" s="1"/>
  <c r="B299" i="1"/>
  <c r="G227" i="1"/>
  <c r="J5" i="1"/>
  <c r="K5" i="1" s="1"/>
  <c r="M5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256" i="1"/>
  <c r="H300" i="1" l="1"/>
  <c r="CG300" i="1" s="1"/>
  <c r="H302" i="1"/>
  <c r="CG302" i="1" s="1"/>
  <c r="H301" i="1"/>
  <c r="CH301" i="1" s="1"/>
  <c r="H299" i="1"/>
  <c r="M299" i="1"/>
  <c r="F65" i="4"/>
  <c r="G65" i="4"/>
  <c r="Y65" i="4" s="1"/>
  <c r="Y70" i="4" s="1"/>
  <c r="D67" i="4"/>
  <c r="W72" i="4"/>
  <c r="F64" i="4"/>
  <c r="G64" i="4"/>
  <c r="Y64" i="4" s="1"/>
  <c r="Y69" i="4" s="1"/>
  <c r="F66" i="4"/>
  <c r="G66" i="4"/>
  <c r="Y66" i="4" s="1"/>
  <c r="Y71" i="4" s="1"/>
  <c r="I29" i="6"/>
  <c r="J300" i="1"/>
  <c r="K300" i="1" s="1"/>
  <c r="L300" i="1" s="1"/>
  <c r="J299" i="1"/>
  <c r="K299" i="1" s="1"/>
  <c r="L299" i="1" s="1"/>
  <c r="I18" i="6"/>
  <c r="I45" i="6"/>
  <c r="I13" i="6"/>
  <c r="AI345" i="1"/>
  <c r="I51" i="6"/>
  <c r="AI353" i="1"/>
  <c r="I59" i="6"/>
  <c r="AI361" i="1"/>
  <c r="I67" i="6"/>
  <c r="AA369" i="1"/>
  <c r="J75" i="6" s="1"/>
  <c r="I75" i="6"/>
  <c r="AI377" i="1"/>
  <c r="I83" i="6"/>
  <c r="AA385" i="1"/>
  <c r="J91" i="6" s="1"/>
  <c r="I91" i="6"/>
  <c r="AI393" i="1"/>
  <c r="I99" i="6"/>
  <c r="I34" i="6"/>
  <c r="AD390" i="1"/>
  <c r="M96" i="6" s="1"/>
  <c r="AD374" i="1"/>
  <c r="M80" i="6" s="1"/>
  <c r="AA383" i="1"/>
  <c r="J89" i="6" s="1"/>
  <c r="AI383" i="1"/>
  <c r="AA311" i="1"/>
  <c r="J17" i="6" s="1"/>
  <c r="AI311" i="1"/>
  <c r="AB311" i="1"/>
  <c r="K17" i="6" s="1"/>
  <c r="AA308" i="1"/>
  <c r="J14" i="6" s="1"/>
  <c r="AI308" i="1"/>
  <c r="AA332" i="1"/>
  <c r="J38" i="6" s="1"/>
  <c r="AI332" i="1"/>
  <c r="AA356" i="1"/>
  <c r="J62" i="6" s="1"/>
  <c r="AI356" i="1"/>
  <c r="AA364" i="1"/>
  <c r="J70" i="6" s="1"/>
  <c r="AI364" i="1"/>
  <c r="AA372" i="1"/>
  <c r="J78" i="6" s="1"/>
  <c r="AI372" i="1"/>
  <c r="AA380" i="1"/>
  <c r="J86" i="6" s="1"/>
  <c r="AI380" i="1"/>
  <c r="AA388" i="1"/>
  <c r="J94" i="6" s="1"/>
  <c r="AI388" i="1"/>
  <c r="AA396" i="1"/>
  <c r="J102" i="6" s="1"/>
  <c r="AI396" i="1"/>
  <c r="AI330" i="1"/>
  <c r="AB330" i="1"/>
  <c r="K36" i="6" s="1"/>
  <c r="AA330" i="1"/>
  <c r="J36" i="6" s="1"/>
  <c r="AI354" i="1"/>
  <c r="AA354" i="1"/>
  <c r="J60" i="6" s="1"/>
  <c r="AB354" i="1"/>
  <c r="K60" i="6" s="1"/>
  <c r="AI394" i="1"/>
  <c r="AA394" i="1"/>
  <c r="J100" i="6" s="1"/>
  <c r="AB394" i="1"/>
  <c r="K100" i="6" s="1"/>
  <c r="AA375" i="1"/>
  <c r="J81" i="6" s="1"/>
  <c r="AI375" i="1"/>
  <c r="AA391" i="1"/>
  <c r="J97" i="6" s="1"/>
  <c r="AI391" i="1"/>
  <c r="AA316" i="1"/>
  <c r="J22" i="6" s="1"/>
  <c r="AI316" i="1"/>
  <c r="AA324" i="1"/>
  <c r="J30" i="6" s="1"/>
  <c r="AI324" i="1"/>
  <c r="AA340" i="1"/>
  <c r="J46" i="6" s="1"/>
  <c r="AI340" i="1"/>
  <c r="AA348" i="1"/>
  <c r="J54" i="6" s="1"/>
  <c r="AI348" i="1"/>
  <c r="AI313" i="1"/>
  <c r="AA313" i="1"/>
  <c r="J19" i="6" s="1"/>
  <c r="AB313" i="1"/>
  <c r="K19" i="6" s="1"/>
  <c r="AI321" i="1"/>
  <c r="AA321" i="1"/>
  <c r="J27" i="6" s="1"/>
  <c r="AB321" i="1"/>
  <c r="K27" i="6" s="1"/>
  <c r="AI329" i="1"/>
  <c r="AA329" i="1"/>
  <c r="J35" i="6" s="1"/>
  <c r="AB329" i="1"/>
  <c r="K35" i="6" s="1"/>
  <c r="AI337" i="1"/>
  <c r="AA337" i="1"/>
  <c r="J43" i="6" s="1"/>
  <c r="AB337" i="1"/>
  <c r="K43" i="6" s="1"/>
  <c r="AE380" i="1"/>
  <c r="N86" i="6" s="1"/>
  <c r="AJ380" i="1"/>
  <c r="AB310" i="1"/>
  <c r="K16" i="6" s="1"/>
  <c r="AI310" i="1"/>
  <c r="AB318" i="1"/>
  <c r="K24" i="6" s="1"/>
  <c r="AI318" i="1"/>
  <c r="AB326" i="1"/>
  <c r="K32" i="6" s="1"/>
  <c r="AI326" i="1"/>
  <c r="AB334" i="1"/>
  <c r="K40" i="6" s="1"/>
  <c r="AI334" i="1"/>
  <c r="AB342" i="1"/>
  <c r="K48" i="6" s="1"/>
  <c r="AI342" i="1"/>
  <c r="AB350" i="1"/>
  <c r="K56" i="6" s="1"/>
  <c r="AI350" i="1"/>
  <c r="AB358" i="1"/>
  <c r="K64" i="6" s="1"/>
  <c r="AI358" i="1"/>
  <c r="AB366" i="1"/>
  <c r="K72" i="6" s="1"/>
  <c r="AI366" i="1"/>
  <c r="AB374" i="1"/>
  <c r="K80" i="6" s="1"/>
  <c r="AI374" i="1"/>
  <c r="AB382" i="1"/>
  <c r="K88" i="6" s="1"/>
  <c r="AI382" i="1"/>
  <c r="AB390" i="1"/>
  <c r="K96" i="6" s="1"/>
  <c r="AI390" i="1"/>
  <c r="AB398" i="1"/>
  <c r="K104" i="6" s="1"/>
  <c r="AI398" i="1"/>
  <c r="AI314" i="1"/>
  <c r="AB314" i="1"/>
  <c r="K20" i="6" s="1"/>
  <c r="AA314" i="1"/>
  <c r="J20" i="6" s="1"/>
  <c r="AI362" i="1"/>
  <c r="AA362" i="1"/>
  <c r="J68" i="6" s="1"/>
  <c r="AB362" i="1"/>
  <c r="K68" i="6" s="1"/>
  <c r="AI370" i="1"/>
  <c r="AA370" i="1"/>
  <c r="J76" i="6" s="1"/>
  <c r="AB370" i="1"/>
  <c r="K76" i="6" s="1"/>
  <c r="AA359" i="1"/>
  <c r="J65" i="6" s="1"/>
  <c r="AI359" i="1"/>
  <c r="AF318" i="1"/>
  <c r="O24" i="6" s="1"/>
  <c r="AJ318" i="1"/>
  <c r="AF334" i="1"/>
  <c r="O40" i="6" s="1"/>
  <c r="AJ334" i="1"/>
  <c r="AF342" i="1"/>
  <c r="O48" i="6" s="1"/>
  <c r="AJ342" i="1"/>
  <c r="AI347" i="1"/>
  <c r="AB347" i="1"/>
  <c r="K53" i="6" s="1"/>
  <c r="AA347" i="1"/>
  <c r="J53" i="6" s="1"/>
  <c r="AF350" i="1"/>
  <c r="O56" i="6" s="1"/>
  <c r="AJ350" i="1"/>
  <c r="AI355" i="1"/>
  <c r="AB355" i="1"/>
  <c r="K61" i="6" s="1"/>
  <c r="AA355" i="1"/>
  <c r="J61" i="6" s="1"/>
  <c r="AI363" i="1"/>
  <c r="AB363" i="1"/>
  <c r="K69" i="6" s="1"/>
  <c r="AA363" i="1"/>
  <c r="J69" i="6" s="1"/>
  <c r="AF366" i="1"/>
  <c r="O72" i="6" s="1"/>
  <c r="AJ366" i="1"/>
  <c r="AI371" i="1"/>
  <c r="AB371" i="1"/>
  <c r="K77" i="6" s="1"/>
  <c r="AA371" i="1"/>
  <c r="J77" i="6" s="1"/>
  <c r="AI379" i="1"/>
  <c r="AB379" i="1"/>
  <c r="K85" i="6" s="1"/>
  <c r="AA379" i="1"/>
  <c r="J85" i="6" s="1"/>
  <c r="AF382" i="1"/>
  <c r="O88" i="6" s="1"/>
  <c r="AJ382" i="1"/>
  <c r="AI387" i="1"/>
  <c r="AB387" i="1"/>
  <c r="K93" i="6" s="1"/>
  <c r="AA387" i="1"/>
  <c r="J93" i="6" s="1"/>
  <c r="AI395" i="1"/>
  <c r="AB395" i="1"/>
  <c r="K101" i="6" s="1"/>
  <c r="AA395" i="1"/>
  <c r="J101" i="6" s="1"/>
  <c r="AF398" i="1"/>
  <c r="O104" i="6" s="1"/>
  <c r="AJ398" i="1"/>
  <c r="AI346" i="1"/>
  <c r="AA346" i="1"/>
  <c r="J52" i="6" s="1"/>
  <c r="AB346" i="1"/>
  <c r="K52" i="6" s="1"/>
  <c r="AI378" i="1"/>
  <c r="AA378" i="1"/>
  <c r="J84" i="6" s="1"/>
  <c r="AB378" i="1"/>
  <c r="K84" i="6" s="1"/>
  <c r="AA367" i="1"/>
  <c r="J73" i="6" s="1"/>
  <c r="AI367" i="1"/>
  <c r="AA352" i="1"/>
  <c r="J58" i="6" s="1"/>
  <c r="AI352" i="1"/>
  <c r="AB352" i="1"/>
  <c r="K58" i="6" s="1"/>
  <c r="AA360" i="1"/>
  <c r="J66" i="6" s="1"/>
  <c r="AI360" i="1"/>
  <c r="AB360" i="1"/>
  <c r="K66" i="6" s="1"/>
  <c r="AA368" i="1"/>
  <c r="J74" i="6" s="1"/>
  <c r="AI368" i="1"/>
  <c r="AB368" i="1"/>
  <c r="K74" i="6" s="1"/>
  <c r="AA376" i="1"/>
  <c r="J82" i="6" s="1"/>
  <c r="AI376" i="1"/>
  <c r="AB376" i="1"/>
  <c r="K82" i="6" s="1"/>
  <c r="AA384" i="1"/>
  <c r="J90" i="6" s="1"/>
  <c r="AI384" i="1"/>
  <c r="AB384" i="1"/>
  <c r="K90" i="6" s="1"/>
  <c r="AA392" i="1"/>
  <c r="J98" i="6" s="1"/>
  <c r="AI392" i="1"/>
  <c r="AB392" i="1"/>
  <c r="K98" i="6" s="1"/>
  <c r="AI322" i="1"/>
  <c r="AB322" i="1"/>
  <c r="K28" i="6" s="1"/>
  <c r="AA322" i="1"/>
  <c r="J28" i="6" s="1"/>
  <c r="AI338" i="1"/>
  <c r="AB338" i="1"/>
  <c r="K44" i="6" s="1"/>
  <c r="AA338" i="1"/>
  <c r="J44" i="6" s="1"/>
  <c r="AI386" i="1"/>
  <c r="AA386" i="1"/>
  <c r="J92" i="6" s="1"/>
  <c r="AB386" i="1"/>
  <c r="K92" i="6" s="1"/>
  <c r="AA351" i="1"/>
  <c r="J57" i="6" s="1"/>
  <c r="AI351" i="1"/>
  <c r="AF310" i="1"/>
  <c r="O16" i="6" s="1"/>
  <c r="AJ310" i="1"/>
  <c r="AF326" i="1"/>
  <c r="O32" i="6" s="1"/>
  <c r="AJ326" i="1"/>
  <c r="AA344" i="1"/>
  <c r="J50" i="6" s="1"/>
  <c r="AI344" i="1"/>
  <c r="AB344" i="1"/>
  <c r="K50" i="6" s="1"/>
  <c r="AB309" i="1"/>
  <c r="K15" i="6" s="1"/>
  <c r="AI309" i="1"/>
  <c r="AA309" i="1"/>
  <c r="J15" i="6" s="1"/>
  <c r="AB317" i="1"/>
  <c r="K23" i="6" s="1"/>
  <c r="AI317" i="1"/>
  <c r="AA317" i="1"/>
  <c r="J23" i="6" s="1"/>
  <c r="AB325" i="1"/>
  <c r="K31" i="6" s="1"/>
  <c r="AI325" i="1"/>
  <c r="AA325" i="1"/>
  <c r="J31" i="6" s="1"/>
  <c r="AB333" i="1"/>
  <c r="K39" i="6" s="1"/>
  <c r="AI333" i="1"/>
  <c r="AA333" i="1"/>
  <c r="J39" i="6" s="1"/>
  <c r="AB341" i="1"/>
  <c r="K47" i="6" s="1"/>
  <c r="AI341" i="1"/>
  <c r="AA341" i="1"/>
  <c r="J47" i="6" s="1"/>
  <c r="AB349" i="1"/>
  <c r="K55" i="6" s="1"/>
  <c r="AI349" i="1"/>
  <c r="AA349" i="1"/>
  <c r="J55" i="6" s="1"/>
  <c r="AB357" i="1"/>
  <c r="K63" i="6" s="1"/>
  <c r="AI357" i="1"/>
  <c r="AA357" i="1"/>
  <c r="J63" i="6" s="1"/>
  <c r="AB365" i="1"/>
  <c r="K71" i="6" s="1"/>
  <c r="AI365" i="1"/>
  <c r="AA365" i="1"/>
  <c r="J71" i="6" s="1"/>
  <c r="AB373" i="1"/>
  <c r="K79" i="6" s="1"/>
  <c r="AI373" i="1"/>
  <c r="AA373" i="1"/>
  <c r="J79" i="6" s="1"/>
  <c r="AB381" i="1"/>
  <c r="K87" i="6" s="1"/>
  <c r="AI381" i="1"/>
  <c r="AA381" i="1"/>
  <c r="J87" i="6" s="1"/>
  <c r="AE384" i="1"/>
  <c r="N90" i="6" s="1"/>
  <c r="AJ384" i="1"/>
  <c r="AF384" i="1"/>
  <c r="O90" i="6" s="1"/>
  <c r="AB389" i="1"/>
  <c r="K95" i="6" s="1"/>
  <c r="AI389" i="1"/>
  <c r="AA389" i="1"/>
  <c r="J95" i="6" s="1"/>
  <c r="AB397" i="1"/>
  <c r="K103" i="6" s="1"/>
  <c r="AI397" i="1"/>
  <c r="AA397" i="1"/>
  <c r="J103" i="6" s="1"/>
  <c r="M305" i="1"/>
  <c r="AI307" i="1"/>
  <c r="AA307" i="1"/>
  <c r="J13" i="6" s="1"/>
  <c r="AI315" i="1"/>
  <c r="AI323" i="1"/>
  <c r="AI331" i="1"/>
  <c r="AI339" i="1"/>
  <c r="AA393" i="1"/>
  <c r="J99" i="6" s="1"/>
  <c r="AA377" i="1"/>
  <c r="J83" i="6" s="1"/>
  <c r="AA361" i="1"/>
  <c r="J67" i="6" s="1"/>
  <c r="AA353" i="1"/>
  <c r="J59" i="6" s="1"/>
  <c r="AA345" i="1"/>
  <c r="J51" i="6" s="1"/>
  <c r="AB339" i="1"/>
  <c r="K45" i="6" s="1"/>
  <c r="AB323" i="1"/>
  <c r="K29" i="6" s="1"/>
  <c r="AD391" i="1"/>
  <c r="M97" i="6" s="1"/>
  <c r="AD385" i="1"/>
  <c r="M91" i="6" s="1"/>
  <c r="AD375" i="1"/>
  <c r="M81" i="6" s="1"/>
  <c r="AD369" i="1"/>
  <c r="M75" i="6" s="1"/>
  <c r="AD359" i="1"/>
  <c r="M65" i="6" s="1"/>
  <c r="AD353" i="1"/>
  <c r="M59" i="6" s="1"/>
  <c r="AJ390" i="1"/>
  <c r="AD388" i="1"/>
  <c r="M94" i="6" s="1"/>
  <c r="AD372" i="1"/>
  <c r="M78" i="6" s="1"/>
  <c r="AD368" i="1"/>
  <c r="M74" i="6" s="1"/>
  <c r="AD356" i="1"/>
  <c r="M62" i="6" s="1"/>
  <c r="AD352" i="1"/>
  <c r="M58" i="6" s="1"/>
  <c r="AD307" i="1"/>
  <c r="M13" i="6" s="1"/>
  <c r="M301" i="1"/>
  <c r="J317" i="1"/>
  <c r="K317" i="1" s="1"/>
  <c r="L317" i="1" s="1"/>
  <c r="AD317" i="1"/>
  <c r="M23" i="6" s="1"/>
  <c r="J325" i="1"/>
  <c r="K325" i="1" s="1"/>
  <c r="L325" i="1" s="1"/>
  <c r="AD325" i="1"/>
  <c r="M31" i="6" s="1"/>
  <c r="M333" i="1"/>
  <c r="AD333" i="1"/>
  <c r="M39" i="6" s="1"/>
  <c r="M341" i="1"/>
  <c r="AD341" i="1"/>
  <c r="M47" i="6" s="1"/>
  <c r="J349" i="1"/>
  <c r="K349" i="1" s="1"/>
  <c r="L349" i="1" s="1"/>
  <c r="AD349" i="1"/>
  <c r="M55" i="6" s="1"/>
  <c r="M357" i="1"/>
  <c r="AD357" i="1"/>
  <c r="M63" i="6" s="1"/>
  <c r="J365" i="1"/>
  <c r="K365" i="1" s="1"/>
  <c r="L365" i="1" s="1"/>
  <c r="AD365" i="1"/>
  <c r="M71" i="6" s="1"/>
  <c r="J373" i="1"/>
  <c r="K373" i="1" s="1"/>
  <c r="L373" i="1" s="1"/>
  <c r="AD373" i="1"/>
  <c r="M79" i="6" s="1"/>
  <c r="J381" i="1"/>
  <c r="K381" i="1" s="1"/>
  <c r="L381" i="1" s="1"/>
  <c r="AD381" i="1"/>
  <c r="M87" i="6" s="1"/>
  <c r="M389" i="1"/>
  <c r="AD389" i="1"/>
  <c r="M95" i="6" s="1"/>
  <c r="J397" i="1"/>
  <c r="K397" i="1" s="1"/>
  <c r="L397" i="1" s="1"/>
  <c r="AD397" i="1"/>
  <c r="M103" i="6" s="1"/>
  <c r="AA328" i="1"/>
  <c r="J34" i="6" s="1"/>
  <c r="AI328" i="1"/>
  <c r="AI369" i="1"/>
  <c r="AF358" i="1"/>
  <c r="O64" i="6" s="1"/>
  <c r="AJ358" i="1"/>
  <c r="AD331" i="1"/>
  <c r="M37" i="6" s="1"/>
  <c r="J309" i="1"/>
  <c r="K309" i="1" s="1"/>
  <c r="L309" i="1" s="1"/>
  <c r="AD309" i="1"/>
  <c r="M15" i="6" s="1"/>
  <c r="J306" i="1"/>
  <c r="K306" i="1" s="1"/>
  <c r="L306" i="1" s="1"/>
  <c r="M314" i="1"/>
  <c r="AD314" i="1"/>
  <c r="M20" i="6" s="1"/>
  <c r="AA319" i="1"/>
  <c r="J25" i="6" s="1"/>
  <c r="AI319" i="1"/>
  <c r="J322" i="1"/>
  <c r="K322" i="1" s="1"/>
  <c r="L322" i="1" s="1"/>
  <c r="AD322" i="1"/>
  <c r="M28" i="6" s="1"/>
  <c r="AA327" i="1"/>
  <c r="J33" i="6" s="1"/>
  <c r="AI327" i="1"/>
  <c r="J330" i="1"/>
  <c r="K330" i="1" s="1"/>
  <c r="L330" i="1" s="1"/>
  <c r="AD330" i="1"/>
  <c r="M36" i="6" s="1"/>
  <c r="AA335" i="1"/>
  <c r="J41" i="6" s="1"/>
  <c r="AI335" i="1"/>
  <c r="J338" i="1"/>
  <c r="K338" i="1" s="1"/>
  <c r="L338" i="1" s="1"/>
  <c r="AD338" i="1"/>
  <c r="M44" i="6" s="1"/>
  <c r="AA343" i="1"/>
  <c r="J49" i="6" s="1"/>
  <c r="AI343" i="1"/>
  <c r="M346" i="1"/>
  <c r="AD346" i="1"/>
  <c r="M52" i="6" s="1"/>
  <c r="J354" i="1"/>
  <c r="K354" i="1" s="1"/>
  <c r="L354" i="1" s="1"/>
  <c r="AD354" i="1"/>
  <c r="M60" i="6" s="1"/>
  <c r="M362" i="1"/>
  <c r="AD362" i="1"/>
  <c r="M68" i="6" s="1"/>
  <c r="J370" i="1"/>
  <c r="K370" i="1" s="1"/>
  <c r="L370" i="1" s="1"/>
  <c r="AD370" i="1"/>
  <c r="M76" i="6" s="1"/>
  <c r="M378" i="1"/>
  <c r="AD378" i="1"/>
  <c r="M84" i="6" s="1"/>
  <c r="J386" i="1"/>
  <c r="K386" i="1" s="1"/>
  <c r="L386" i="1" s="1"/>
  <c r="AD386" i="1"/>
  <c r="M92" i="6" s="1"/>
  <c r="J394" i="1"/>
  <c r="K394" i="1" s="1"/>
  <c r="L394" i="1" s="1"/>
  <c r="AD394" i="1"/>
  <c r="M100" i="6" s="1"/>
  <c r="AB331" i="1"/>
  <c r="K37" i="6" s="1"/>
  <c r="AB315" i="1"/>
  <c r="K21" i="6" s="1"/>
  <c r="AD393" i="1"/>
  <c r="M99" i="6" s="1"/>
  <c r="AD383" i="1"/>
  <c r="M89" i="6" s="1"/>
  <c r="AD377" i="1"/>
  <c r="M83" i="6" s="1"/>
  <c r="AD367" i="1"/>
  <c r="M73" i="6" s="1"/>
  <c r="AD361" i="1"/>
  <c r="M67" i="6" s="1"/>
  <c r="AD351" i="1"/>
  <c r="M57" i="6" s="1"/>
  <c r="AD344" i="1"/>
  <c r="M50" i="6" s="1"/>
  <c r="AD336" i="1"/>
  <c r="M42" i="6" s="1"/>
  <c r="AD328" i="1"/>
  <c r="M34" i="6" s="1"/>
  <c r="AD320" i="1"/>
  <c r="M26" i="6" s="1"/>
  <c r="AD312" i="1"/>
  <c r="M18" i="6" s="1"/>
  <c r="AA320" i="1"/>
  <c r="J26" i="6" s="1"/>
  <c r="AI320" i="1"/>
  <c r="AA336" i="1"/>
  <c r="J42" i="6" s="1"/>
  <c r="AI336" i="1"/>
  <c r="AD347" i="1"/>
  <c r="M53" i="6" s="1"/>
  <c r="AD315" i="1"/>
  <c r="M21" i="6" s="1"/>
  <c r="J303" i="1"/>
  <c r="K303" i="1" s="1"/>
  <c r="L303" i="1" s="1"/>
  <c r="J311" i="1"/>
  <c r="K311" i="1" s="1"/>
  <c r="L311" i="1" s="1"/>
  <c r="AD311" i="1"/>
  <c r="M17" i="6" s="1"/>
  <c r="M319" i="1"/>
  <c r="AD319" i="1"/>
  <c r="M25" i="6" s="1"/>
  <c r="J327" i="1"/>
  <c r="K327" i="1" s="1"/>
  <c r="L327" i="1" s="1"/>
  <c r="AD327" i="1"/>
  <c r="M33" i="6" s="1"/>
  <c r="J335" i="1"/>
  <c r="K335" i="1" s="1"/>
  <c r="L335" i="1" s="1"/>
  <c r="AD335" i="1"/>
  <c r="M41" i="6" s="1"/>
  <c r="J343" i="1"/>
  <c r="K343" i="1" s="1"/>
  <c r="L343" i="1" s="1"/>
  <c r="AD343" i="1"/>
  <c r="M49" i="6" s="1"/>
  <c r="AA331" i="1"/>
  <c r="J37" i="6" s="1"/>
  <c r="AA315" i="1"/>
  <c r="J21" i="6" s="1"/>
  <c r="AD387" i="1"/>
  <c r="M93" i="6" s="1"/>
  <c r="AD371" i="1"/>
  <c r="M77" i="6" s="1"/>
  <c r="AD355" i="1"/>
  <c r="M61" i="6" s="1"/>
  <c r="J308" i="1"/>
  <c r="K308" i="1" s="1"/>
  <c r="L308" i="1" s="1"/>
  <c r="AD308" i="1"/>
  <c r="M14" i="6" s="1"/>
  <c r="J316" i="1"/>
  <c r="K316" i="1" s="1"/>
  <c r="L316" i="1" s="1"/>
  <c r="AD316" i="1"/>
  <c r="M22" i="6" s="1"/>
  <c r="M324" i="1"/>
  <c r="AD324" i="1"/>
  <c r="M30" i="6" s="1"/>
  <c r="J332" i="1"/>
  <c r="K332" i="1" s="1"/>
  <c r="L332" i="1" s="1"/>
  <c r="AD332" i="1"/>
  <c r="M38" i="6" s="1"/>
  <c r="J340" i="1"/>
  <c r="K340" i="1" s="1"/>
  <c r="L340" i="1" s="1"/>
  <c r="AD340" i="1"/>
  <c r="M46" i="6" s="1"/>
  <c r="AD396" i="1"/>
  <c r="M102" i="6" s="1"/>
  <c r="AD392" i="1"/>
  <c r="M98" i="6" s="1"/>
  <c r="AD376" i="1"/>
  <c r="M82" i="6" s="1"/>
  <c r="AD364" i="1"/>
  <c r="M70" i="6" s="1"/>
  <c r="AD360" i="1"/>
  <c r="M66" i="6" s="1"/>
  <c r="AD348" i="1"/>
  <c r="M54" i="6" s="1"/>
  <c r="AA312" i="1"/>
  <c r="J18" i="6" s="1"/>
  <c r="AI312" i="1"/>
  <c r="AI385" i="1"/>
  <c r="AD395" i="1"/>
  <c r="M101" i="6" s="1"/>
  <c r="AD379" i="1"/>
  <c r="M85" i="6" s="1"/>
  <c r="AD363" i="1"/>
  <c r="M69" i="6" s="1"/>
  <c r="AD339" i="1"/>
  <c r="M45" i="6" s="1"/>
  <c r="AD323" i="1"/>
  <c r="M29" i="6" s="1"/>
  <c r="J313" i="1"/>
  <c r="K313" i="1" s="1"/>
  <c r="L313" i="1" s="1"/>
  <c r="AD313" i="1"/>
  <c r="M19" i="6" s="1"/>
  <c r="J321" i="1"/>
  <c r="K321" i="1" s="1"/>
  <c r="L321" i="1" s="1"/>
  <c r="AD321" i="1"/>
  <c r="M27" i="6" s="1"/>
  <c r="M329" i="1"/>
  <c r="AD329" i="1"/>
  <c r="M35" i="6" s="1"/>
  <c r="M337" i="1"/>
  <c r="AD337" i="1"/>
  <c r="M43" i="6" s="1"/>
  <c r="J345" i="1"/>
  <c r="K345" i="1" s="1"/>
  <c r="L345" i="1" s="1"/>
  <c r="AD345" i="1"/>
  <c r="M51" i="6" s="1"/>
  <c r="AB393" i="1"/>
  <c r="K99" i="6" s="1"/>
  <c r="AB385" i="1"/>
  <c r="K91" i="6" s="1"/>
  <c r="AB377" i="1"/>
  <c r="K83" i="6" s="1"/>
  <c r="AB369" i="1"/>
  <c r="K75" i="6" s="1"/>
  <c r="AB361" i="1"/>
  <c r="K67" i="6" s="1"/>
  <c r="AB353" i="1"/>
  <c r="K59" i="6" s="1"/>
  <c r="AB345" i="1"/>
  <c r="K51" i="6" s="1"/>
  <c r="AB336" i="1"/>
  <c r="K42" i="6" s="1"/>
  <c r="AB320" i="1"/>
  <c r="K26" i="6" s="1"/>
  <c r="AE398" i="1"/>
  <c r="N104" i="6" s="1"/>
  <c r="AE382" i="1"/>
  <c r="N88" i="6" s="1"/>
  <c r="AE366" i="1"/>
  <c r="N72" i="6" s="1"/>
  <c r="AE358" i="1"/>
  <c r="N64" i="6" s="1"/>
  <c r="AE350" i="1"/>
  <c r="N56" i="6" s="1"/>
  <c r="AE342" i="1"/>
  <c r="N48" i="6" s="1"/>
  <c r="AE334" i="1"/>
  <c r="N40" i="6" s="1"/>
  <c r="AE326" i="1"/>
  <c r="N32" i="6" s="1"/>
  <c r="AE318" i="1"/>
  <c r="N24" i="6" s="1"/>
  <c r="AE310" i="1"/>
  <c r="N16" i="6" s="1"/>
  <c r="AF380" i="1"/>
  <c r="O86" i="6" s="1"/>
  <c r="AA398" i="1"/>
  <c r="J104" i="6" s="1"/>
  <c r="AA390" i="1"/>
  <c r="J96" i="6" s="1"/>
  <c r="AA382" i="1"/>
  <c r="J88" i="6" s="1"/>
  <c r="AA374" i="1"/>
  <c r="J80" i="6" s="1"/>
  <c r="AA366" i="1"/>
  <c r="J72" i="6" s="1"/>
  <c r="AA358" i="1"/>
  <c r="J64" i="6" s="1"/>
  <c r="AA350" i="1"/>
  <c r="J56" i="6" s="1"/>
  <c r="AA342" i="1"/>
  <c r="J48" i="6" s="1"/>
  <c r="AA334" i="1"/>
  <c r="J40" i="6" s="1"/>
  <c r="AA326" i="1"/>
  <c r="J32" i="6" s="1"/>
  <c r="AA318" i="1"/>
  <c r="J24" i="6" s="1"/>
  <c r="AA310" i="1"/>
  <c r="J16" i="6" s="1"/>
  <c r="AB391" i="1"/>
  <c r="K97" i="6" s="1"/>
  <c r="AB383" i="1"/>
  <c r="K89" i="6" s="1"/>
  <c r="AB375" i="1"/>
  <c r="K81" i="6" s="1"/>
  <c r="AB367" i="1"/>
  <c r="K73" i="6" s="1"/>
  <c r="AB359" i="1"/>
  <c r="K65" i="6" s="1"/>
  <c r="AB351" i="1"/>
  <c r="K57" i="6" s="1"/>
  <c r="AB343" i="1"/>
  <c r="K49" i="6" s="1"/>
  <c r="AB335" i="1"/>
  <c r="K41" i="6" s="1"/>
  <c r="AB327" i="1"/>
  <c r="K33" i="6" s="1"/>
  <c r="AB319" i="1"/>
  <c r="K25" i="6" s="1"/>
  <c r="AB396" i="1"/>
  <c r="K102" i="6" s="1"/>
  <c r="AB388" i="1"/>
  <c r="K94" i="6" s="1"/>
  <c r="AB380" i="1"/>
  <c r="K86" i="6" s="1"/>
  <c r="AB372" i="1"/>
  <c r="K78" i="6" s="1"/>
  <c r="AB364" i="1"/>
  <c r="K70" i="6" s="1"/>
  <c r="AB356" i="1"/>
  <c r="K62" i="6" s="1"/>
  <c r="AB348" i="1"/>
  <c r="K54" i="6" s="1"/>
  <c r="AB340" i="1"/>
  <c r="K46" i="6" s="1"/>
  <c r="AB332" i="1"/>
  <c r="K38" i="6" s="1"/>
  <c r="AB324" i="1"/>
  <c r="K30" i="6" s="1"/>
  <c r="AB316" i="1"/>
  <c r="K22" i="6" s="1"/>
  <c r="AB308" i="1"/>
  <c r="K14" i="6" s="1"/>
  <c r="J359" i="1"/>
  <c r="K359" i="1" s="1"/>
  <c r="L359" i="1" s="1"/>
  <c r="J346" i="1"/>
  <c r="K346" i="1" s="1"/>
  <c r="L346" i="1" s="1"/>
  <c r="J315" i="1"/>
  <c r="K315" i="1" s="1"/>
  <c r="L315" i="1" s="1"/>
  <c r="M395" i="1"/>
  <c r="J369" i="1"/>
  <c r="K369" i="1" s="1"/>
  <c r="L369" i="1" s="1"/>
  <c r="J314" i="1"/>
  <c r="K314" i="1" s="1"/>
  <c r="L314" i="1" s="1"/>
  <c r="M394" i="1"/>
  <c r="M325" i="1"/>
  <c r="M311" i="1"/>
  <c r="J324" i="1"/>
  <c r="K324" i="1" s="1"/>
  <c r="L324" i="1" s="1"/>
  <c r="J353" i="1"/>
  <c r="K353" i="1" s="1"/>
  <c r="L353" i="1" s="1"/>
  <c r="M307" i="1"/>
  <c r="M375" i="1"/>
  <c r="M364" i="1"/>
  <c r="J319" i="1"/>
  <c r="K319" i="1" s="1"/>
  <c r="L319" i="1" s="1"/>
  <c r="M371" i="1"/>
  <c r="M360" i="1"/>
  <c r="M349" i="1"/>
  <c r="J302" i="1"/>
  <c r="K302" i="1" s="1"/>
  <c r="L302" i="1" s="1"/>
  <c r="M302" i="1"/>
  <c r="J310" i="1"/>
  <c r="K310" i="1" s="1"/>
  <c r="L310" i="1" s="1"/>
  <c r="M310" i="1"/>
  <c r="J326" i="1"/>
  <c r="K326" i="1" s="1"/>
  <c r="L326" i="1" s="1"/>
  <c r="M326" i="1"/>
  <c r="J334" i="1"/>
  <c r="K334" i="1" s="1"/>
  <c r="L334" i="1" s="1"/>
  <c r="M334" i="1"/>
  <c r="J342" i="1"/>
  <c r="K342" i="1" s="1"/>
  <c r="L342" i="1" s="1"/>
  <c r="M342" i="1"/>
  <c r="J350" i="1"/>
  <c r="K350" i="1" s="1"/>
  <c r="L350" i="1" s="1"/>
  <c r="M350" i="1"/>
  <c r="J374" i="1"/>
  <c r="K374" i="1" s="1"/>
  <c r="L374" i="1" s="1"/>
  <c r="M390" i="1"/>
  <c r="J318" i="1"/>
  <c r="K318" i="1" s="1"/>
  <c r="L318" i="1" s="1"/>
  <c r="M318" i="1"/>
  <c r="M358" i="1"/>
  <c r="J358" i="1"/>
  <c r="K358" i="1" s="1"/>
  <c r="L358" i="1" s="1"/>
  <c r="J366" i="1"/>
  <c r="K366" i="1" s="1"/>
  <c r="L366" i="1" s="1"/>
  <c r="M366" i="1"/>
  <c r="M382" i="1"/>
  <c r="J382" i="1"/>
  <c r="K382" i="1" s="1"/>
  <c r="L382" i="1" s="1"/>
  <c r="M398" i="1"/>
  <c r="J398" i="1"/>
  <c r="K398" i="1" s="1"/>
  <c r="L398" i="1" s="1"/>
  <c r="J393" i="1"/>
  <c r="K393" i="1" s="1"/>
  <c r="L393" i="1" s="1"/>
  <c r="J389" i="1"/>
  <c r="K389" i="1" s="1"/>
  <c r="L389" i="1" s="1"/>
  <c r="J388" i="1"/>
  <c r="K388" i="1" s="1"/>
  <c r="L388" i="1" s="1"/>
  <c r="M384" i="1"/>
  <c r="M379" i="1"/>
  <c r="J378" i="1"/>
  <c r="K378" i="1" s="1"/>
  <c r="L378" i="1" s="1"/>
  <c r="J368" i="1"/>
  <c r="K368" i="1" s="1"/>
  <c r="L368" i="1" s="1"/>
  <c r="J363" i="1"/>
  <c r="K363" i="1" s="1"/>
  <c r="L363" i="1" s="1"/>
  <c r="J362" i="1"/>
  <c r="K362" i="1" s="1"/>
  <c r="L362" i="1" s="1"/>
  <c r="J357" i="1"/>
  <c r="K357" i="1" s="1"/>
  <c r="L357" i="1" s="1"/>
  <c r="M348" i="1"/>
  <c r="J347" i="1"/>
  <c r="K347" i="1" s="1"/>
  <c r="L347" i="1" s="1"/>
  <c r="J341" i="1"/>
  <c r="K341" i="1" s="1"/>
  <c r="L341" i="1" s="1"/>
  <c r="J337" i="1"/>
  <c r="K337" i="1" s="1"/>
  <c r="L337" i="1" s="1"/>
  <c r="J333" i="1"/>
  <c r="K333" i="1" s="1"/>
  <c r="L333" i="1" s="1"/>
  <c r="J329" i="1"/>
  <c r="K329" i="1" s="1"/>
  <c r="L329" i="1" s="1"/>
  <c r="J305" i="1"/>
  <c r="K305" i="1" s="1"/>
  <c r="L305" i="1" s="1"/>
  <c r="K301" i="1"/>
  <c r="L301" i="1" s="1"/>
  <c r="M385" i="1"/>
  <c r="M383" i="1"/>
  <c r="M376" i="1"/>
  <c r="M370" i="1"/>
  <c r="M355" i="1"/>
  <c r="M354" i="1"/>
  <c r="M343" i="1"/>
  <c r="M339" i="1"/>
  <c r="M338" i="1"/>
  <c r="M335" i="1"/>
  <c r="M331" i="1"/>
  <c r="M330" i="1"/>
  <c r="M320" i="1"/>
  <c r="M316" i="1"/>
  <c r="M308" i="1"/>
  <c r="M306" i="1"/>
  <c r="J384" i="1"/>
  <c r="K384" i="1" s="1"/>
  <c r="L384" i="1" s="1"/>
  <c r="M380" i="1"/>
  <c r="M372" i="1"/>
  <c r="M365" i="1"/>
  <c r="M351" i="1"/>
  <c r="M321" i="1"/>
  <c r="M312" i="1"/>
  <c r="M303" i="1"/>
  <c r="M397" i="1"/>
  <c r="M396" i="1"/>
  <c r="M392" i="1"/>
  <c r="M391" i="1"/>
  <c r="M387" i="1"/>
  <c r="M386" i="1"/>
  <c r="M381" i="1"/>
  <c r="J380" i="1"/>
  <c r="K380" i="1" s="1"/>
  <c r="L380" i="1" s="1"/>
  <c r="M377" i="1"/>
  <c r="M367" i="1"/>
  <c r="M361" i="1"/>
  <c r="M356" i="1"/>
  <c r="M344" i="1"/>
  <c r="M340" i="1"/>
  <c r="M336" i="1"/>
  <c r="M332" i="1"/>
  <c r="M327" i="1"/>
  <c r="M300" i="1"/>
  <c r="M373" i="1"/>
  <c r="M352" i="1"/>
  <c r="M345" i="1"/>
  <c r="M328" i="1"/>
  <c r="M317" i="1"/>
  <c r="M313" i="1"/>
  <c r="M309" i="1"/>
  <c r="M304" i="1"/>
  <c r="M323" i="1"/>
  <c r="M322" i="1"/>
  <c r="CH300" i="1" l="1"/>
  <c r="CH302" i="1"/>
  <c r="CG301" i="1"/>
  <c r="CG299" i="1"/>
  <c r="CH299" i="1"/>
  <c r="G67" i="4"/>
  <c r="Y67" i="4" s="1"/>
  <c r="Y72" i="4" s="1"/>
  <c r="F67" i="4"/>
  <c r="M65" i="4"/>
  <c r="N65" i="4"/>
  <c r="P65" i="4"/>
  <c r="O65" i="4"/>
  <c r="R65" i="4"/>
  <c r="X65" i="4"/>
  <c r="X70" i="4" s="1"/>
  <c r="AC71" i="4" s="1"/>
  <c r="Q65" i="4"/>
  <c r="L65" i="4"/>
  <c r="K65" i="4"/>
  <c r="J65" i="4"/>
  <c r="X64" i="4"/>
  <c r="X69" i="4" s="1"/>
  <c r="AC70" i="4" s="1"/>
  <c r="L64" i="4"/>
  <c r="K64" i="4"/>
  <c r="R64" i="4"/>
  <c r="O64" i="4"/>
  <c r="J64" i="4"/>
  <c r="Q64" i="4"/>
  <c r="N64" i="4"/>
  <c r="M64" i="4"/>
  <c r="P64" i="4"/>
  <c r="X66" i="4"/>
  <c r="X71" i="4" s="1"/>
  <c r="AD70" i="4" s="1"/>
  <c r="M66" i="4"/>
  <c r="J66" i="4"/>
  <c r="O66" i="4"/>
  <c r="L66" i="4"/>
  <c r="N66" i="4"/>
  <c r="K66" i="4"/>
  <c r="R66" i="4"/>
  <c r="Q66" i="4"/>
  <c r="P66" i="4"/>
  <c r="AE374" i="1"/>
  <c r="N80" i="6" s="1"/>
  <c r="AO345" i="1"/>
  <c r="BM345" i="1" s="1"/>
  <c r="AF390" i="1"/>
  <c r="O96" i="6" s="1"/>
  <c r="AE390" i="1"/>
  <c r="N96" i="6" s="1"/>
  <c r="AO353" i="1"/>
  <c r="BW353" i="1" s="1"/>
  <c r="AO361" i="1"/>
  <c r="AQ361" i="1" s="1"/>
  <c r="AF308" i="1"/>
  <c r="O14" i="6" s="1"/>
  <c r="AO393" i="1"/>
  <c r="AQ393" i="1" s="1"/>
  <c r="AV393" i="1" s="1"/>
  <c r="AF332" i="1"/>
  <c r="O38" i="6" s="1"/>
  <c r="AF340" i="1"/>
  <c r="O46" i="6" s="1"/>
  <c r="AF372" i="1"/>
  <c r="O78" i="6" s="1"/>
  <c r="AF316" i="1"/>
  <c r="O22" i="6" s="1"/>
  <c r="AF348" i="1"/>
  <c r="O54" i="6" s="1"/>
  <c r="AO322" i="1"/>
  <c r="AP342" i="1"/>
  <c r="AR342" i="1" s="1"/>
  <c r="AO314" i="1"/>
  <c r="BU314" i="1" s="1"/>
  <c r="AO354" i="1"/>
  <c r="AF356" i="1"/>
  <c r="O62" i="6" s="1"/>
  <c r="AP380" i="1"/>
  <c r="AR380" i="1" s="1"/>
  <c r="AF364" i="1"/>
  <c r="O70" i="6" s="1"/>
  <c r="AJ374" i="1"/>
  <c r="AL374" i="1" s="1"/>
  <c r="Q80" i="6" s="1"/>
  <c r="AP390" i="1"/>
  <c r="AR390" i="1" s="1"/>
  <c r="AP326" i="1"/>
  <c r="AR326" i="1" s="1"/>
  <c r="AO386" i="1"/>
  <c r="BW386" i="1" s="1"/>
  <c r="AO346" i="1"/>
  <c r="AP334" i="1"/>
  <c r="AR334" i="1" s="1"/>
  <c r="AO370" i="1"/>
  <c r="BQ361" i="1"/>
  <c r="AP358" i="1"/>
  <c r="AR358" i="1" s="1"/>
  <c r="AF374" i="1"/>
  <c r="O80" i="6" s="1"/>
  <c r="AP398" i="1"/>
  <c r="AR398" i="1" s="1"/>
  <c r="AP382" i="1"/>
  <c r="AR382" i="1" s="1"/>
  <c r="AP366" i="1"/>
  <c r="AR366" i="1" s="1"/>
  <c r="AP350" i="1"/>
  <c r="AR350" i="1" s="1"/>
  <c r="AO330" i="1"/>
  <c r="BQ330" i="1" s="1"/>
  <c r="AP310" i="1"/>
  <c r="AR310" i="1" s="1"/>
  <c r="AP318" i="1"/>
  <c r="AR318" i="1" s="1"/>
  <c r="AF324" i="1"/>
  <c r="O30" i="6" s="1"/>
  <c r="AF388" i="1"/>
  <c r="O94" i="6" s="1"/>
  <c r="AO338" i="1"/>
  <c r="BU338" i="1" s="1"/>
  <c r="AO362" i="1"/>
  <c r="AO394" i="1"/>
  <c r="BU394" i="1" s="1"/>
  <c r="AO377" i="1"/>
  <c r="BQ377" i="1" s="1"/>
  <c r="AP384" i="1"/>
  <c r="AR384" i="1" s="1"/>
  <c r="AO378" i="1"/>
  <c r="BS378" i="1" s="1"/>
  <c r="AF396" i="1"/>
  <c r="O102" i="6" s="1"/>
  <c r="AE336" i="1"/>
  <c r="N42" i="6" s="1"/>
  <c r="AJ336" i="1"/>
  <c r="AF336" i="1"/>
  <c r="O42" i="6" s="1"/>
  <c r="AJ370" i="1"/>
  <c r="AE370" i="1"/>
  <c r="N76" i="6" s="1"/>
  <c r="AF370" i="1"/>
  <c r="O76" i="6" s="1"/>
  <c r="AJ330" i="1"/>
  <c r="AF330" i="1"/>
  <c r="O36" i="6" s="1"/>
  <c r="AE330" i="1"/>
  <c r="N36" i="6" s="1"/>
  <c r="AO319" i="1"/>
  <c r="AJ331" i="1"/>
  <c r="AL331" i="1" s="1"/>
  <c r="Q37" i="6" s="1"/>
  <c r="AF331" i="1"/>
  <c r="O37" i="6" s="1"/>
  <c r="AE331" i="1"/>
  <c r="N37" i="6" s="1"/>
  <c r="AE368" i="1"/>
  <c r="N74" i="6" s="1"/>
  <c r="AJ368" i="1"/>
  <c r="AF368" i="1"/>
  <c r="O74" i="6" s="1"/>
  <c r="AE359" i="1"/>
  <c r="N65" i="6" s="1"/>
  <c r="AJ359" i="1"/>
  <c r="AF359" i="1"/>
  <c r="O65" i="6" s="1"/>
  <c r="AO384" i="1"/>
  <c r="AL384" i="1"/>
  <c r="Q90" i="6" s="1"/>
  <c r="AO368" i="1"/>
  <c r="AO352" i="1"/>
  <c r="AO347" i="1"/>
  <c r="AL390" i="1"/>
  <c r="Q96" i="6" s="1"/>
  <c r="AO390" i="1"/>
  <c r="AL326" i="1"/>
  <c r="Q32" i="6" s="1"/>
  <c r="AO326" i="1"/>
  <c r="AO356" i="1"/>
  <c r="AF337" i="1"/>
  <c r="O43" i="6" s="1"/>
  <c r="AJ337" i="1"/>
  <c r="AE337" i="1"/>
  <c r="N43" i="6" s="1"/>
  <c r="AJ323" i="1"/>
  <c r="AL323" i="1" s="1"/>
  <c r="Q29" i="6" s="1"/>
  <c r="AF323" i="1"/>
  <c r="O29" i="6" s="1"/>
  <c r="AE323" i="1"/>
  <c r="N29" i="6" s="1"/>
  <c r="AO312" i="1"/>
  <c r="AE340" i="1"/>
  <c r="N46" i="6" s="1"/>
  <c r="AJ340" i="1"/>
  <c r="AL340" i="1" s="1"/>
  <c r="Q46" i="6" s="1"/>
  <c r="AE308" i="1"/>
  <c r="N14" i="6" s="1"/>
  <c r="AJ308" i="1"/>
  <c r="AE343" i="1"/>
  <c r="N49" i="6" s="1"/>
  <c r="AJ343" i="1"/>
  <c r="AL343" i="1" s="1"/>
  <c r="Q49" i="6" s="1"/>
  <c r="AF343" i="1"/>
  <c r="O49" i="6" s="1"/>
  <c r="AE311" i="1"/>
  <c r="N17" i="6" s="1"/>
  <c r="AJ311" i="1"/>
  <c r="AL311" i="1" s="1"/>
  <c r="Q17" i="6" s="1"/>
  <c r="AF311" i="1"/>
  <c r="O17" i="6" s="1"/>
  <c r="AE351" i="1"/>
  <c r="N57" i="6" s="1"/>
  <c r="AJ351" i="1"/>
  <c r="AF351" i="1"/>
  <c r="O57" i="6" s="1"/>
  <c r="AE394" i="1"/>
  <c r="N100" i="6" s="1"/>
  <c r="AJ394" i="1"/>
  <c r="AF394" i="1"/>
  <c r="O100" i="6" s="1"/>
  <c r="AJ362" i="1"/>
  <c r="AE362" i="1"/>
  <c r="N68" i="6" s="1"/>
  <c r="AF362" i="1"/>
  <c r="O68" i="6" s="1"/>
  <c r="AJ314" i="1"/>
  <c r="AF314" i="1"/>
  <c r="O20" i="6" s="1"/>
  <c r="AE314" i="1"/>
  <c r="N20" i="6" s="1"/>
  <c r="AF329" i="1"/>
  <c r="O35" i="6" s="1"/>
  <c r="AJ329" i="1"/>
  <c r="AL329" i="1" s="1"/>
  <c r="Q35" i="6" s="1"/>
  <c r="AE329" i="1"/>
  <c r="N35" i="6" s="1"/>
  <c r="AJ363" i="1"/>
  <c r="AF363" i="1"/>
  <c r="O69" i="6" s="1"/>
  <c r="AE363" i="1"/>
  <c r="N69" i="6" s="1"/>
  <c r="AE348" i="1"/>
  <c r="N54" i="6" s="1"/>
  <c r="AJ348" i="1"/>
  <c r="AE332" i="1"/>
  <c r="N38" i="6" s="1"/>
  <c r="AJ332" i="1"/>
  <c r="AE335" i="1"/>
  <c r="N41" i="6" s="1"/>
  <c r="AJ335" i="1"/>
  <c r="AL335" i="1" s="1"/>
  <c r="Q41" i="6" s="1"/>
  <c r="AF335" i="1"/>
  <c r="O41" i="6" s="1"/>
  <c r="AJ379" i="1"/>
  <c r="AL379" i="1" s="1"/>
  <c r="Q85" i="6" s="1"/>
  <c r="AF379" i="1"/>
  <c r="O85" i="6" s="1"/>
  <c r="AE379" i="1"/>
  <c r="N85" i="6" s="1"/>
  <c r="AE360" i="1"/>
  <c r="N66" i="6" s="1"/>
  <c r="AJ360" i="1"/>
  <c r="AL360" i="1" s="1"/>
  <c r="Q66" i="6" s="1"/>
  <c r="AF360" i="1"/>
  <c r="O66" i="6" s="1"/>
  <c r="AE376" i="1"/>
  <c r="N82" i="6" s="1"/>
  <c r="AJ376" i="1"/>
  <c r="AL376" i="1" s="1"/>
  <c r="Q82" i="6" s="1"/>
  <c r="AF376" i="1"/>
  <c r="O82" i="6" s="1"/>
  <c r="AJ387" i="1"/>
  <c r="AE387" i="1"/>
  <c r="N93" i="6" s="1"/>
  <c r="AF387" i="1"/>
  <c r="O93" i="6" s="1"/>
  <c r="AJ347" i="1"/>
  <c r="AF347" i="1"/>
  <c r="O53" i="6" s="1"/>
  <c r="AE347" i="1"/>
  <c r="N53" i="6" s="1"/>
  <c r="AJ339" i="1"/>
  <c r="AF339" i="1"/>
  <c r="O45" i="6" s="1"/>
  <c r="AE339" i="1"/>
  <c r="N45" i="6" s="1"/>
  <c r="BQ345" i="1"/>
  <c r="BW345" i="1"/>
  <c r="BU345" i="1"/>
  <c r="BS345" i="1"/>
  <c r="BY345" i="1"/>
  <c r="BO345" i="1"/>
  <c r="BK345" i="1"/>
  <c r="AQ345" i="1"/>
  <c r="AO320" i="1"/>
  <c r="AE344" i="1"/>
  <c r="N50" i="6" s="1"/>
  <c r="AJ344" i="1"/>
  <c r="AL344" i="1" s="1"/>
  <c r="Q50" i="6" s="1"/>
  <c r="AF344" i="1"/>
  <c r="O50" i="6" s="1"/>
  <c r="AO343" i="1"/>
  <c r="AF381" i="1"/>
  <c r="O87" i="6" s="1"/>
  <c r="AJ381" i="1"/>
  <c r="AE381" i="1"/>
  <c r="N87" i="6" s="1"/>
  <c r="AF349" i="1"/>
  <c r="O55" i="6" s="1"/>
  <c r="AJ349" i="1"/>
  <c r="AE349" i="1"/>
  <c r="N55" i="6" s="1"/>
  <c r="AF317" i="1"/>
  <c r="O23" i="6" s="1"/>
  <c r="AJ317" i="1"/>
  <c r="AE317" i="1"/>
  <c r="N23" i="6" s="1"/>
  <c r="BW361" i="1"/>
  <c r="BS361" i="1"/>
  <c r="BK361" i="1"/>
  <c r="BM361" i="1"/>
  <c r="AE356" i="1"/>
  <c r="N62" i="6" s="1"/>
  <c r="AJ356" i="1"/>
  <c r="AF353" i="1"/>
  <c r="O59" i="6" s="1"/>
  <c r="AJ353" i="1"/>
  <c r="AE353" i="1"/>
  <c r="N59" i="6" s="1"/>
  <c r="AO331" i="1"/>
  <c r="AO389" i="1"/>
  <c r="AO381" i="1"/>
  <c r="AO365" i="1"/>
  <c r="AO349" i="1"/>
  <c r="AO333" i="1"/>
  <c r="AO317" i="1"/>
  <c r="BY378" i="1"/>
  <c r="AQ378" i="1"/>
  <c r="BM378" i="1"/>
  <c r="AO395" i="1"/>
  <c r="AL350" i="1"/>
  <c r="Q56" i="6" s="1"/>
  <c r="AO350" i="1"/>
  <c r="AO391" i="1"/>
  <c r="AO380" i="1"/>
  <c r="AL380" i="1"/>
  <c r="Q86" i="6" s="1"/>
  <c r="AJ355" i="1"/>
  <c r="AE355" i="1"/>
  <c r="N61" i="6" s="1"/>
  <c r="AF355" i="1"/>
  <c r="O61" i="6" s="1"/>
  <c r="AF361" i="1"/>
  <c r="O67" i="6" s="1"/>
  <c r="AJ361" i="1"/>
  <c r="AE361" i="1"/>
  <c r="N67" i="6" s="1"/>
  <c r="AJ338" i="1"/>
  <c r="AF338" i="1"/>
  <c r="O44" i="6" s="1"/>
  <c r="AE338" i="1"/>
  <c r="N44" i="6" s="1"/>
  <c r="AO327" i="1"/>
  <c r="AO328" i="1"/>
  <c r="AF373" i="1"/>
  <c r="O79" i="6" s="1"/>
  <c r="AJ373" i="1"/>
  <c r="AE373" i="1"/>
  <c r="N79" i="6" s="1"/>
  <c r="AF341" i="1"/>
  <c r="O47" i="6" s="1"/>
  <c r="AJ341" i="1"/>
  <c r="AL341" i="1" s="1"/>
  <c r="Q47" i="6" s="1"/>
  <c r="AE341" i="1"/>
  <c r="N47" i="6" s="1"/>
  <c r="AE372" i="1"/>
  <c r="N78" i="6" s="1"/>
  <c r="AJ372" i="1"/>
  <c r="AF369" i="1"/>
  <c r="O75" i="6" s="1"/>
  <c r="AJ369" i="1"/>
  <c r="AE369" i="1"/>
  <c r="N75" i="6" s="1"/>
  <c r="AO323" i="1"/>
  <c r="AO355" i="1"/>
  <c r="AL366" i="1"/>
  <c r="Q72" i="6" s="1"/>
  <c r="AO366" i="1"/>
  <c r="AO337" i="1"/>
  <c r="AO321" i="1"/>
  <c r="AO324" i="1"/>
  <c r="AO396" i="1"/>
  <c r="AF321" i="1"/>
  <c r="O27" i="6" s="1"/>
  <c r="AJ321" i="1"/>
  <c r="AE321" i="1"/>
  <c r="N27" i="6" s="1"/>
  <c r="AJ395" i="1"/>
  <c r="AF395" i="1"/>
  <c r="O101" i="6" s="1"/>
  <c r="AE395" i="1"/>
  <c r="N101" i="6" s="1"/>
  <c r="AE364" i="1"/>
  <c r="N70" i="6" s="1"/>
  <c r="AJ364" i="1"/>
  <c r="AE324" i="1"/>
  <c r="N30" i="6" s="1"/>
  <c r="AJ324" i="1"/>
  <c r="AJ371" i="1"/>
  <c r="AL371" i="1" s="1"/>
  <c r="Q77" i="6" s="1"/>
  <c r="AE371" i="1"/>
  <c r="N77" i="6" s="1"/>
  <c r="AF371" i="1"/>
  <c r="O77" i="6" s="1"/>
  <c r="AE327" i="1"/>
  <c r="N33" i="6" s="1"/>
  <c r="AJ327" i="1"/>
  <c r="AF327" i="1"/>
  <c r="O33" i="6" s="1"/>
  <c r="AJ315" i="1"/>
  <c r="AF315" i="1"/>
  <c r="O21" i="6" s="1"/>
  <c r="AE315" i="1"/>
  <c r="N21" i="6" s="1"/>
  <c r="AE367" i="1"/>
  <c r="N73" i="6" s="1"/>
  <c r="AJ367" i="1"/>
  <c r="AF367" i="1"/>
  <c r="O73" i="6" s="1"/>
  <c r="AJ386" i="1"/>
  <c r="AE386" i="1"/>
  <c r="N92" i="6" s="1"/>
  <c r="AF386" i="1"/>
  <c r="O92" i="6" s="1"/>
  <c r="AJ354" i="1"/>
  <c r="AE354" i="1"/>
  <c r="N60" i="6" s="1"/>
  <c r="AF354" i="1"/>
  <c r="O60" i="6" s="1"/>
  <c r="BK353" i="1"/>
  <c r="BY353" i="1"/>
  <c r="BS353" i="1"/>
  <c r="BM353" i="1"/>
  <c r="BQ353" i="1"/>
  <c r="BO353" i="1"/>
  <c r="AE388" i="1"/>
  <c r="N94" i="6" s="1"/>
  <c r="AJ388" i="1"/>
  <c r="AE375" i="1"/>
  <c r="N81" i="6" s="1"/>
  <c r="AJ375" i="1"/>
  <c r="AF375" i="1"/>
  <c r="O81" i="6" s="1"/>
  <c r="AO379" i="1"/>
  <c r="AL342" i="1"/>
  <c r="Q48" i="6" s="1"/>
  <c r="AO342" i="1"/>
  <c r="AO375" i="1"/>
  <c r="AO372" i="1"/>
  <c r="AO311" i="1"/>
  <c r="AE312" i="1"/>
  <c r="N18" i="6" s="1"/>
  <c r="AJ312" i="1"/>
  <c r="AF312" i="1"/>
  <c r="O18" i="6" s="1"/>
  <c r="AF377" i="1"/>
  <c r="O83" i="6" s="1"/>
  <c r="AJ377" i="1"/>
  <c r="AE377" i="1"/>
  <c r="N83" i="6" s="1"/>
  <c r="AO335" i="1"/>
  <c r="AJ322" i="1"/>
  <c r="AF322" i="1"/>
  <c r="O28" i="6" s="1"/>
  <c r="AE322" i="1"/>
  <c r="N28" i="6" s="1"/>
  <c r="AF397" i="1"/>
  <c r="O103" i="6" s="1"/>
  <c r="AJ397" i="1"/>
  <c r="AE397" i="1"/>
  <c r="N103" i="6" s="1"/>
  <c r="AF365" i="1"/>
  <c r="O71" i="6" s="1"/>
  <c r="AJ365" i="1"/>
  <c r="AE365" i="1"/>
  <c r="N71" i="6" s="1"/>
  <c r="AF333" i="1"/>
  <c r="O39" i="6" s="1"/>
  <c r="AJ333" i="1"/>
  <c r="AE333" i="1"/>
  <c r="N39" i="6" s="1"/>
  <c r="AJ307" i="1"/>
  <c r="AL307" i="1" s="1"/>
  <c r="Q13" i="6" s="1"/>
  <c r="AF307" i="1"/>
  <c r="O13" i="6" s="1"/>
  <c r="AE307" i="1"/>
  <c r="N13" i="6" s="1"/>
  <c r="AF385" i="1"/>
  <c r="O91" i="6" s="1"/>
  <c r="AJ385" i="1"/>
  <c r="AE385" i="1"/>
  <c r="N91" i="6" s="1"/>
  <c r="AO315" i="1"/>
  <c r="AO397" i="1"/>
  <c r="AO373" i="1"/>
  <c r="AO357" i="1"/>
  <c r="AO341" i="1"/>
  <c r="AO325" i="1"/>
  <c r="AO309" i="1"/>
  <c r="AO344" i="1"/>
  <c r="AO367" i="1"/>
  <c r="AO387" i="1"/>
  <c r="BW314" i="1"/>
  <c r="AQ314" i="1"/>
  <c r="AL382" i="1"/>
  <c r="Q88" i="6" s="1"/>
  <c r="AO382" i="1"/>
  <c r="AL318" i="1"/>
  <c r="Q24" i="6" s="1"/>
  <c r="AO318" i="1"/>
  <c r="AO348" i="1"/>
  <c r="BW354" i="1"/>
  <c r="AQ354" i="1"/>
  <c r="BO354" i="1"/>
  <c r="BY354" i="1"/>
  <c r="AO332" i="1"/>
  <c r="AF345" i="1"/>
  <c r="O51" i="6" s="1"/>
  <c r="AJ345" i="1"/>
  <c r="AE345" i="1"/>
  <c r="N51" i="6" s="1"/>
  <c r="AF313" i="1"/>
  <c r="O19" i="6" s="1"/>
  <c r="AJ313" i="1"/>
  <c r="AE313" i="1"/>
  <c r="N19" i="6" s="1"/>
  <c r="AO385" i="1"/>
  <c r="AE392" i="1"/>
  <c r="N98" i="6" s="1"/>
  <c r="AJ392" i="1"/>
  <c r="AF392" i="1"/>
  <c r="O98" i="6" s="1"/>
  <c r="AE316" i="1"/>
  <c r="N22" i="6" s="1"/>
  <c r="AJ316" i="1"/>
  <c r="AE319" i="1"/>
  <c r="N25" i="6" s="1"/>
  <c r="AJ319" i="1"/>
  <c r="AF319" i="1"/>
  <c r="O25" i="6" s="1"/>
  <c r="AO336" i="1"/>
  <c r="AE320" i="1"/>
  <c r="N26" i="6" s="1"/>
  <c r="AJ320" i="1"/>
  <c r="AF320" i="1"/>
  <c r="O26" i="6" s="1"/>
  <c r="AE383" i="1"/>
  <c r="N89" i="6" s="1"/>
  <c r="AJ383" i="1"/>
  <c r="AF383" i="1"/>
  <c r="O89" i="6" s="1"/>
  <c r="AJ378" i="1"/>
  <c r="AE378" i="1"/>
  <c r="N84" i="6" s="1"/>
  <c r="AF378" i="1"/>
  <c r="O84" i="6" s="1"/>
  <c r="AJ346" i="1"/>
  <c r="AF346" i="1"/>
  <c r="O52" i="6" s="1"/>
  <c r="AE346" i="1"/>
  <c r="N52" i="6" s="1"/>
  <c r="AF309" i="1"/>
  <c r="O15" i="6" s="1"/>
  <c r="AJ309" i="1"/>
  <c r="AE309" i="1"/>
  <c r="N15" i="6" s="1"/>
  <c r="AE391" i="1"/>
  <c r="N97" i="6" s="1"/>
  <c r="AJ391" i="1"/>
  <c r="AF391" i="1"/>
  <c r="O97" i="6" s="1"/>
  <c r="AL351" i="1"/>
  <c r="Q57" i="6" s="1"/>
  <c r="AO351" i="1"/>
  <c r="AO392" i="1"/>
  <c r="AO376" i="1"/>
  <c r="AO360" i="1"/>
  <c r="AL358" i="1"/>
  <c r="Q64" i="6" s="1"/>
  <c r="AO358" i="1"/>
  <c r="AO316" i="1"/>
  <c r="AO388" i="1"/>
  <c r="AE396" i="1"/>
  <c r="N102" i="6" s="1"/>
  <c r="AJ396" i="1"/>
  <c r="AE328" i="1"/>
  <c r="N34" i="6" s="1"/>
  <c r="AJ328" i="1"/>
  <c r="AF328" i="1"/>
  <c r="O34" i="6" s="1"/>
  <c r="AF393" i="1"/>
  <c r="O99" i="6" s="1"/>
  <c r="AJ393" i="1"/>
  <c r="AE393" i="1"/>
  <c r="N99" i="6" s="1"/>
  <c r="AO369" i="1"/>
  <c r="AF389" i="1"/>
  <c r="O95" i="6" s="1"/>
  <c r="AJ389" i="1"/>
  <c r="AE389" i="1"/>
  <c r="N95" i="6" s="1"/>
  <c r="AF357" i="1"/>
  <c r="O63" i="6" s="1"/>
  <c r="AJ357" i="1"/>
  <c r="AE357" i="1"/>
  <c r="N63" i="6" s="1"/>
  <c r="AF325" i="1"/>
  <c r="O31" i="6" s="1"/>
  <c r="AJ325" i="1"/>
  <c r="AE325" i="1"/>
  <c r="N31" i="6" s="1"/>
  <c r="AL339" i="1"/>
  <c r="Q45" i="6" s="1"/>
  <c r="AO339" i="1"/>
  <c r="AO363" i="1"/>
  <c r="AL398" i="1"/>
  <c r="Q104" i="6" s="1"/>
  <c r="AO398" i="1"/>
  <c r="AL334" i="1"/>
  <c r="Q40" i="6" s="1"/>
  <c r="AO334" i="1"/>
  <c r="AO329" i="1"/>
  <c r="AO313" i="1"/>
  <c r="AO364" i="1"/>
  <c r="AO383" i="1"/>
  <c r="AE352" i="1"/>
  <c r="N58" i="6" s="1"/>
  <c r="AJ352" i="1"/>
  <c r="AF352" i="1"/>
  <c r="O58" i="6" s="1"/>
  <c r="AO307" i="1"/>
  <c r="AO371" i="1"/>
  <c r="AO359" i="1"/>
  <c r="AO374" i="1"/>
  <c r="AL310" i="1"/>
  <c r="Q16" i="6" s="1"/>
  <c r="AO310" i="1"/>
  <c r="AO340" i="1"/>
  <c r="AO308" i="1"/>
  <c r="CA393" i="1"/>
  <c r="U99" i="6" s="1"/>
  <c r="BF361" i="1"/>
  <c r="BJ361" i="1"/>
  <c r="BH361" i="1"/>
  <c r="CA361" i="1"/>
  <c r="U67" i="6" s="1"/>
  <c r="BD361" i="1"/>
  <c r="BB361" i="1"/>
  <c r="AZ361" i="1"/>
  <c r="AX361" i="1"/>
  <c r="AV361" i="1"/>
  <c r="AT361" i="1"/>
  <c r="AZ393" i="1" l="1"/>
  <c r="AT393" i="1"/>
  <c r="BD393" i="1"/>
  <c r="BB393" i="1"/>
  <c r="AX393" i="1"/>
  <c r="BH393" i="1"/>
  <c r="BM386" i="1"/>
  <c r="BJ393" i="1"/>
  <c r="BF393" i="1"/>
  <c r="O67" i="4"/>
  <c r="Q67" i="4"/>
  <c r="L67" i="4"/>
  <c r="K67" i="4"/>
  <c r="N67" i="4"/>
  <c r="J67" i="4"/>
  <c r="R67" i="4"/>
  <c r="X67" i="4"/>
  <c r="X72" i="4" s="1"/>
  <c r="AD71" i="4" s="1"/>
  <c r="M67" i="4"/>
  <c r="P67" i="4"/>
  <c r="BQ393" i="1"/>
  <c r="BU353" i="1"/>
  <c r="BK393" i="1"/>
  <c r="BM393" i="1"/>
  <c r="AQ353" i="1"/>
  <c r="AX353" i="1" s="1"/>
  <c r="BK394" i="1"/>
  <c r="BY361" i="1"/>
  <c r="BO361" i="1"/>
  <c r="BO394" i="1"/>
  <c r="AQ394" i="1"/>
  <c r="BU361" i="1"/>
  <c r="BS393" i="1"/>
  <c r="BU393" i="1"/>
  <c r="BO393" i="1"/>
  <c r="BW393" i="1"/>
  <c r="BY393" i="1"/>
  <c r="BM377" i="1"/>
  <c r="BO377" i="1"/>
  <c r="BK378" i="1"/>
  <c r="BO378" i="1"/>
  <c r="BU378" i="1"/>
  <c r="BY394" i="1"/>
  <c r="BY386" i="1"/>
  <c r="BQ386" i="1"/>
  <c r="AQ386" i="1"/>
  <c r="BB386" i="1" s="1"/>
  <c r="BS394" i="1"/>
  <c r="BS386" i="1"/>
  <c r="BM394" i="1"/>
  <c r="BK386" i="1"/>
  <c r="BO386" i="1"/>
  <c r="BU386" i="1"/>
  <c r="AQ330" i="1"/>
  <c r="AX330" i="1" s="1"/>
  <c r="BQ338" i="1"/>
  <c r="BW338" i="1"/>
  <c r="BK377" i="1"/>
  <c r="BS377" i="1"/>
  <c r="BW377" i="1"/>
  <c r="BY377" i="1"/>
  <c r="AP383" i="1"/>
  <c r="AR383" i="1" s="1"/>
  <c r="AP319" i="1"/>
  <c r="AR319" i="1" s="1"/>
  <c r="AP388" i="1"/>
  <c r="AR388" i="1" s="1"/>
  <c r="AP324" i="1"/>
  <c r="AR324" i="1" s="1"/>
  <c r="AP321" i="1"/>
  <c r="AR321" i="1" s="1"/>
  <c r="AP372" i="1"/>
  <c r="AR372" i="1" s="1"/>
  <c r="AP359" i="1"/>
  <c r="AR359" i="1" s="1"/>
  <c r="AP336" i="1"/>
  <c r="AR336" i="1" s="1"/>
  <c r="BY338" i="1"/>
  <c r="AQ338" i="1"/>
  <c r="BK338" i="1"/>
  <c r="BM338" i="1"/>
  <c r="BS338" i="1"/>
  <c r="BO338" i="1"/>
  <c r="BO330" i="1"/>
  <c r="BW330" i="1"/>
  <c r="BM330" i="1"/>
  <c r="BK330" i="1"/>
  <c r="BY330" i="1"/>
  <c r="BS330" i="1"/>
  <c r="BU330" i="1"/>
  <c r="BU354" i="1"/>
  <c r="BM354" i="1"/>
  <c r="BQ354" i="1"/>
  <c r="BK354" i="1"/>
  <c r="BS354" i="1"/>
  <c r="AP343" i="1"/>
  <c r="AR343" i="1" s="1"/>
  <c r="AQ377" i="1"/>
  <c r="BU377" i="1"/>
  <c r="AP374" i="1"/>
  <c r="AR374" i="1" s="1"/>
  <c r="BQ314" i="1"/>
  <c r="BY314" i="1"/>
  <c r="BK314" i="1"/>
  <c r="BM314" i="1"/>
  <c r="BO314" i="1"/>
  <c r="BS314" i="1"/>
  <c r="AP333" i="1"/>
  <c r="AR333" i="1" s="1"/>
  <c r="AP348" i="1"/>
  <c r="AR348" i="1" s="1"/>
  <c r="AP316" i="1"/>
  <c r="AR316" i="1" s="1"/>
  <c r="AP385" i="1"/>
  <c r="AR385" i="1" s="1"/>
  <c r="AP312" i="1"/>
  <c r="AR312" i="1" s="1"/>
  <c r="AP367" i="1"/>
  <c r="AR367" i="1" s="1"/>
  <c r="AP364" i="1"/>
  <c r="AR364" i="1" s="1"/>
  <c r="AP352" i="1"/>
  <c r="AR352" i="1" s="1"/>
  <c r="AP328" i="1"/>
  <c r="AR328" i="1" s="1"/>
  <c r="AP320" i="1"/>
  <c r="AR320" i="1" s="1"/>
  <c r="AL348" i="1"/>
  <c r="Q54" i="6" s="1"/>
  <c r="AP327" i="1"/>
  <c r="AR327" i="1" s="1"/>
  <c r="AP341" i="1"/>
  <c r="AR341" i="1" s="1"/>
  <c r="AP317" i="1"/>
  <c r="AR317" i="1" s="1"/>
  <c r="AP339" i="1"/>
  <c r="AR339" i="1" s="1"/>
  <c r="AP376" i="1"/>
  <c r="AR376" i="1" s="1"/>
  <c r="AP379" i="1"/>
  <c r="AR379" i="1" s="1"/>
  <c r="AP351" i="1"/>
  <c r="AR351" i="1" s="1"/>
  <c r="AP323" i="1"/>
  <c r="AR323" i="1" s="1"/>
  <c r="AP368" i="1"/>
  <c r="AR368" i="1" s="1"/>
  <c r="BW346" i="1"/>
  <c r="BU346" i="1"/>
  <c r="AQ346" i="1"/>
  <c r="BS346" i="1"/>
  <c r="BO346" i="1"/>
  <c r="BY346" i="1"/>
  <c r="BM346" i="1"/>
  <c r="BK346" i="1"/>
  <c r="BQ346" i="1"/>
  <c r="AP315" i="1"/>
  <c r="AR315" i="1" s="1"/>
  <c r="BW394" i="1"/>
  <c r="BQ394" i="1"/>
  <c r="AP387" i="1"/>
  <c r="AR387" i="1" s="1"/>
  <c r="AP389" i="1"/>
  <c r="AR389" i="1" s="1"/>
  <c r="AP391" i="1"/>
  <c r="AR391" i="1" s="1"/>
  <c r="AP356" i="1"/>
  <c r="AR356" i="1" s="1"/>
  <c r="AP308" i="1"/>
  <c r="AR308" i="1" s="1"/>
  <c r="AL308" i="1"/>
  <c r="Q14" i="6" s="1"/>
  <c r="AL359" i="1"/>
  <c r="Q65" i="6" s="1"/>
  <c r="AP396" i="1"/>
  <c r="AR396" i="1" s="1"/>
  <c r="AP392" i="1"/>
  <c r="AR392" i="1" s="1"/>
  <c r="AL387" i="1"/>
  <c r="Q93" i="6" s="1"/>
  <c r="AP335" i="1"/>
  <c r="AR335" i="1" s="1"/>
  <c r="AP363" i="1"/>
  <c r="AR363" i="1" s="1"/>
  <c r="AP337" i="1"/>
  <c r="AR337" i="1" s="1"/>
  <c r="AP355" i="1"/>
  <c r="AR355" i="1" s="1"/>
  <c r="AP365" i="1"/>
  <c r="AR365" i="1" s="1"/>
  <c r="AL383" i="1"/>
  <c r="Q89" i="6" s="1"/>
  <c r="AP325" i="1"/>
  <c r="AR325" i="1" s="1"/>
  <c r="AL336" i="1"/>
  <c r="Q42" i="6" s="1"/>
  <c r="AL372" i="1"/>
  <c r="Q78" i="6" s="1"/>
  <c r="AP375" i="1"/>
  <c r="AR375" i="1" s="1"/>
  <c r="AP395" i="1"/>
  <c r="AR395" i="1" s="1"/>
  <c r="AP369" i="1"/>
  <c r="AR369" i="1" s="1"/>
  <c r="AP373" i="1"/>
  <c r="AR373" i="1" s="1"/>
  <c r="AP349" i="1"/>
  <c r="AR349" i="1" s="1"/>
  <c r="AP344" i="1"/>
  <c r="AR344" i="1" s="1"/>
  <c r="AP347" i="1"/>
  <c r="AR347" i="1" s="1"/>
  <c r="AP340" i="1"/>
  <c r="AR340" i="1" s="1"/>
  <c r="BU362" i="1"/>
  <c r="BS362" i="1"/>
  <c r="BQ362" i="1"/>
  <c r="BO362" i="1"/>
  <c r="BM362" i="1"/>
  <c r="BW362" i="1"/>
  <c r="AQ362" i="1"/>
  <c r="BK362" i="1"/>
  <c r="BY362" i="1"/>
  <c r="AQ322" i="1"/>
  <c r="BQ322" i="1"/>
  <c r="BU322" i="1"/>
  <c r="BO322" i="1"/>
  <c r="BM322" i="1"/>
  <c r="BY322" i="1"/>
  <c r="BW322" i="1"/>
  <c r="BS322" i="1"/>
  <c r="BK322" i="1"/>
  <c r="AP357" i="1"/>
  <c r="AR357" i="1" s="1"/>
  <c r="AP313" i="1"/>
  <c r="AR313" i="1" s="1"/>
  <c r="AP381" i="1"/>
  <c r="AR381" i="1" s="1"/>
  <c r="AL388" i="1"/>
  <c r="Q94" i="6" s="1"/>
  <c r="AP309" i="1"/>
  <c r="AR309" i="1" s="1"/>
  <c r="AP307" i="1"/>
  <c r="AR307" i="1" s="1"/>
  <c r="AP397" i="1"/>
  <c r="AR397" i="1" s="1"/>
  <c r="AP371" i="1"/>
  <c r="AR371" i="1" s="1"/>
  <c r="AP360" i="1"/>
  <c r="AR360" i="1" s="1"/>
  <c r="AP332" i="1"/>
  <c r="AR332" i="1" s="1"/>
  <c r="AP329" i="1"/>
  <c r="AR329" i="1" s="1"/>
  <c r="AP311" i="1"/>
  <c r="AR311" i="1" s="1"/>
  <c r="AP331" i="1"/>
  <c r="AR331" i="1" s="1"/>
  <c r="BQ378" i="1"/>
  <c r="BW378" i="1"/>
  <c r="BO370" i="1"/>
  <c r="BU370" i="1"/>
  <c r="BW370" i="1"/>
  <c r="BQ370" i="1"/>
  <c r="BM370" i="1"/>
  <c r="BK370" i="1"/>
  <c r="AQ370" i="1"/>
  <c r="BY370" i="1"/>
  <c r="BS370" i="1"/>
  <c r="AL349" i="1"/>
  <c r="Q55" i="6" s="1"/>
  <c r="AL313" i="1"/>
  <c r="Q19" i="6" s="1"/>
  <c r="AL369" i="1"/>
  <c r="AL373" i="1"/>
  <c r="Q79" i="6" s="1"/>
  <c r="AL364" i="1"/>
  <c r="Q70" i="6" s="1"/>
  <c r="AL316" i="1"/>
  <c r="AL392" i="1"/>
  <c r="Q98" i="6" s="1"/>
  <c r="AL337" i="1"/>
  <c r="AL315" i="1"/>
  <c r="Q21" i="6" s="1"/>
  <c r="AL385" i="1"/>
  <c r="Q91" i="6" s="1"/>
  <c r="AL332" i="1"/>
  <c r="Q38" i="6" s="1"/>
  <c r="AL368" i="1"/>
  <c r="Q74" i="6" s="1"/>
  <c r="AL363" i="1"/>
  <c r="AL367" i="1"/>
  <c r="Q73" i="6" s="1"/>
  <c r="BQ308" i="1"/>
  <c r="BS308" i="1"/>
  <c r="BO308" i="1"/>
  <c r="BM308" i="1"/>
  <c r="BK308" i="1"/>
  <c r="AQ308" i="1"/>
  <c r="BY308" i="1"/>
  <c r="BW308" i="1"/>
  <c r="BU308" i="1"/>
  <c r="AQ340" i="1"/>
  <c r="BU340" i="1"/>
  <c r="BQ340" i="1"/>
  <c r="BM340" i="1"/>
  <c r="BS340" i="1"/>
  <c r="BW340" i="1"/>
  <c r="BK340" i="1"/>
  <c r="BY340" i="1"/>
  <c r="BO340" i="1"/>
  <c r="BW371" i="1"/>
  <c r="BS371" i="1"/>
  <c r="BQ371" i="1"/>
  <c r="BM371" i="1"/>
  <c r="BK371" i="1"/>
  <c r="BO371" i="1"/>
  <c r="BU371" i="1"/>
  <c r="AQ371" i="1"/>
  <c r="BY371" i="1"/>
  <c r="BQ383" i="1"/>
  <c r="BY383" i="1"/>
  <c r="BW383" i="1"/>
  <c r="AQ383" i="1"/>
  <c r="BU383" i="1"/>
  <c r="BS383" i="1"/>
  <c r="BO383" i="1"/>
  <c r="BK383" i="1"/>
  <c r="BM383" i="1"/>
  <c r="BY334" i="1"/>
  <c r="BO334" i="1"/>
  <c r="BU334" i="1"/>
  <c r="BS334" i="1"/>
  <c r="BW334" i="1"/>
  <c r="BK334" i="1"/>
  <c r="BQ334" i="1"/>
  <c r="AQ334" i="1"/>
  <c r="BM334" i="1"/>
  <c r="BU309" i="1"/>
  <c r="BK309" i="1"/>
  <c r="AQ309" i="1"/>
  <c r="BW309" i="1"/>
  <c r="BO309" i="1"/>
  <c r="BM309" i="1"/>
  <c r="BQ309" i="1"/>
  <c r="BY309" i="1"/>
  <c r="BS309" i="1"/>
  <c r="BQ373" i="1"/>
  <c r="AQ373" i="1"/>
  <c r="BY373" i="1"/>
  <c r="BM373" i="1"/>
  <c r="BU373" i="1"/>
  <c r="BS373" i="1"/>
  <c r="BO373" i="1"/>
  <c r="BK373" i="1"/>
  <c r="BW373" i="1"/>
  <c r="BQ335" i="1"/>
  <c r="BW335" i="1"/>
  <c r="BU335" i="1"/>
  <c r="BS335" i="1"/>
  <c r="BO335" i="1"/>
  <c r="BK335" i="1"/>
  <c r="AQ335" i="1"/>
  <c r="BY335" i="1"/>
  <c r="BM335" i="1"/>
  <c r="BU342" i="1"/>
  <c r="BY342" i="1"/>
  <c r="BS342" i="1"/>
  <c r="BK342" i="1"/>
  <c r="BQ342" i="1"/>
  <c r="BM342" i="1"/>
  <c r="BW342" i="1"/>
  <c r="AQ342" i="1"/>
  <c r="BO342" i="1"/>
  <c r="BW396" i="1"/>
  <c r="BY396" i="1"/>
  <c r="BS396" i="1"/>
  <c r="BO396" i="1"/>
  <c r="BM396" i="1"/>
  <c r="AQ396" i="1"/>
  <c r="BU396" i="1"/>
  <c r="BQ396" i="1"/>
  <c r="BK396" i="1"/>
  <c r="AM323" i="1"/>
  <c r="R29" i="6" s="1"/>
  <c r="AL391" i="1"/>
  <c r="Q97" i="6" s="1"/>
  <c r="BS333" i="1"/>
  <c r="BW333" i="1"/>
  <c r="BQ333" i="1"/>
  <c r="BK333" i="1"/>
  <c r="BO333" i="1"/>
  <c r="BU333" i="1"/>
  <c r="BM333" i="1"/>
  <c r="BY333" i="1"/>
  <c r="AQ333" i="1"/>
  <c r="BQ389" i="1"/>
  <c r="BK389" i="1"/>
  <c r="BY389" i="1"/>
  <c r="AQ389" i="1"/>
  <c r="BW389" i="1"/>
  <c r="BU389" i="1"/>
  <c r="BS389" i="1"/>
  <c r="BM389" i="1"/>
  <c r="BO389" i="1"/>
  <c r="AM343" i="1"/>
  <c r="R49" i="6" s="1"/>
  <c r="AL312" i="1"/>
  <c r="Q18" i="6" s="1"/>
  <c r="BU347" i="1"/>
  <c r="BS347" i="1"/>
  <c r="BM347" i="1"/>
  <c r="BK347" i="1"/>
  <c r="BW347" i="1"/>
  <c r="BY347" i="1"/>
  <c r="BO347" i="1"/>
  <c r="AQ347" i="1"/>
  <c r="BQ347" i="1"/>
  <c r="AM340" i="1"/>
  <c r="R46" i="6" s="1"/>
  <c r="AM371" i="1"/>
  <c r="R77" i="6" s="1"/>
  <c r="AM334" i="1"/>
  <c r="R40" i="6" s="1"/>
  <c r="BU339" i="1"/>
  <c r="BO339" i="1"/>
  <c r="BY339" i="1"/>
  <c r="BW339" i="1"/>
  <c r="BS339" i="1"/>
  <c r="BM339" i="1"/>
  <c r="BK339" i="1"/>
  <c r="BQ339" i="1"/>
  <c r="AQ339" i="1"/>
  <c r="BQ316" i="1"/>
  <c r="BU316" i="1"/>
  <c r="BS316" i="1"/>
  <c r="BO316" i="1"/>
  <c r="BM316" i="1"/>
  <c r="BK316" i="1"/>
  <c r="AQ316" i="1"/>
  <c r="BY316" i="1"/>
  <c r="BW316" i="1"/>
  <c r="BQ392" i="1"/>
  <c r="AQ392" i="1"/>
  <c r="BO392" i="1"/>
  <c r="BM392" i="1"/>
  <c r="BK392" i="1"/>
  <c r="BW392" i="1"/>
  <c r="BY392" i="1"/>
  <c r="BS392" i="1"/>
  <c r="BU392" i="1"/>
  <c r="BQ385" i="1"/>
  <c r="BM385" i="1"/>
  <c r="BK385" i="1"/>
  <c r="BY385" i="1"/>
  <c r="BW385" i="1"/>
  <c r="BO385" i="1"/>
  <c r="BS385" i="1"/>
  <c r="AQ385" i="1"/>
  <c r="BU385" i="1"/>
  <c r="AP345" i="1"/>
  <c r="AR345" i="1" s="1"/>
  <c r="AL345" i="1"/>
  <c r="Q51" i="6" s="1"/>
  <c r="AL309" i="1"/>
  <c r="Q15" i="6" s="1"/>
  <c r="AM335" i="1"/>
  <c r="R41" i="6" s="1"/>
  <c r="AM342" i="1"/>
  <c r="R48" i="6" s="1"/>
  <c r="AL324" i="1"/>
  <c r="Q30" i="6" s="1"/>
  <c r="BK350" i="1"/>
  <c r="BQ350" i="1"/>
  <c r="BO350" i="1"/>
  <c r="BY350" i="1"/>
  <c r="AQ350" i="1"/>
  <c r="BW350" i="1"/>
  <c r="BU350" i="1"/>
  <c r="BS350" i="1"/>
  <c r="BM350" i="1"/>
  <c r="AL333" i="1"/>
  <c r="Q39" i="6" s="1"/>
  <c r="AL389" i="1"/>
  <c r="Q95" i="6" s="1"/>
  <c r="AP353" i="1"/>
  <c r="AR353" i="1" s="1"/>
  <c r="AL353" i="1"/>
  <c r="Q59" i="6" s="1"/>
  <c r="AL394" i="1"/>
  <c r="Q100" i="6" s="1"/>
  <c r="AP394" i="1"/>
  <c r="AR394" i="1" s="1"/>
  <c r="BW312" i="1"/>
  <c r="BU312" i="1"/>
  <c r="BS312" i="1"/>
  <c r="BQ312" i="1"/>
  <c r="BM312" i="1"/>
  <c r="BY312" i="1"/>
  <c r="BO312" i="1"/>
  <c r="AQ312" i="1"/>
  <c r="BK312" i="1"/>
  <c r="AL347" i="1"/>
  <c r="Q53" i="6" s="1"/>
  <c r="AL352" i="1"/>
  <c r="Q58" i="6" s="1"/>
  <c r="AQ319" i="1"/>
  <c r="BU319" i="1"/>
  <c r="BQ319" i="1"/>
  <c r="BK319" i="1"/>
  <c r="BS319" i="1"/>
  <c r="BM319" i="1"/>
  <c r="BY319" i="1"/>
  <c r="BO319" i="1"/>
  <c r="BW319" i="1"/>
  <c r="AL370" i="1"/>
  <c r="Q76" i="6" s="1"/>
  <c r="AP370" i="1"/>
  <c r="AR370" i="1" s="1"/>
  <c r="BY310" i="1"/>
  <c r="BW310" i="1"/>
  <c r="BK310" i="1"/>
  <c r="BM310" i="1"/>
  <c r="BQ310" i="1"/>
  <c r="BU310" i="1"/>
  <c r="AQ310" i="1"/>
  <c r="BO310" i="1"/>
  <c r="BS310" i="1"/>
  <c r="BO307" i="1"/>
  <c r="BU307" i="1"/>
  <c r="BK307" i="1"/>
  <c r="BQ307" i="1"/>
  <c r="BW307" i="1"/>
  <c r="BY307" i="1"/>
  <c r="BM307" i="1"/>
  <c r="AQ307" i="1"/>
  <c r="BS307" i="1"/>
  <c r="BS398" i="1"/>
  <c r="BW398" i="1"/>
  <c r="BO398" i="1"/>
  <c r="BM398" i="1"/>
  <c r="BK398" i="1"/>
  <c r="BY398" i="1"/>
  <c r="BU398" i="1"/>
  <c r="AQ398" i="1"/>
  <c r="BQ398" i="1"/>
  <c r="AM339" i="1"/>
  <c r="R45" i="6" s="1"/>
  <c r="AP393" i="1"/>
  <c r="AR393" i="1" s="1"/>
  <c r="AL393" i="1"/>
  <c r="Q99" i="6" s="1"/>
  <c r="BO358" i="1"/>
  <c r="BY358" i="1"/>
  <c r="BM358" i="1"/>
  <c r="AQ358" i="1"/>
  <c r="BW358" i="1"/>
  <c r="BS358" i="1"/>
  <c r="BU358" i="1"/>
  <c r="BQ358" i="1"/>
  <c r="BK358" i="1"/>
  <c r="BQ351" i="1"/>
  <c r="BO351" i="1"/>
  <c r="BK351" i="1"/>
  <c r="AQ351" i="1"/>
  <c r="BY351" i="1"/>
  <c r="BS351" i="1"/>
  <c r="BU351" i="1"/>
  <c r="BM351" i="1"/>
  <c r="BW351" i="1"/>
  <c r="AL378" i="1"/>
  <c r="Q84" i="6" s="1"/>
  <c r="AP378" i="1"/>
  <c r="AR378" i="1" s="1"/>
  <c r="BY348" i="1"/>
  <c r="BU348" i="1"/>
  <c r="AQ348" i="1"/>
  <c r="BO348" i="1"/>
  <c r="BM348" i="1"/>
  <c r="BK348" i="1"/>
  <c r="BS348" i="1"/>
  <c r="BQ348" i="1"/>
  <c r="BW348" i="1"/>
  <c r="BU387" i="1"/>
  <c r="BW387" i="1"/>
  <c r="BM387" i="1"/>
  <c r="BK387" i="1"/>
  <c r="BO387" i="1"/>
  <c r="BS387" i="1"/>
  <c r="AQ387" i="1"/>
  <c r="BQ387" i="1"/>
  <c r="BY387" i="1"/>
  <c r="BW325" i="1"/>
  <c r="BQ325" i="1"/>
  <c r="BK325" i="1"/>
  <c r="BO325" i="1"/>
  <c r="BY325" i="1"/>
  <c r="AQ325" i="1"/>
  <c r="BU325" i="1"/>
  <c r="BS325" i="1"/>
  <c r="BM325" i="1"/>
  <c r="BQ397" i="1"/>
  <c r="BO397" i="1"/>
  <c r="BW397" i="1"/>
  <c r="AQ397" i="1"/>
  <c r="BS397" i="1"/>
  <c r="BM397" i="1"/>
  <c r="BK397" i="1"/>
  <c r="BY397" i="1"/>
  <c r="BU397" i="1"/>
  <c r="BU311" i="1"/>
  <c r="BY311" i="1"/>
  <c r="BQ311" i="1"/>
  <c r="BO311" i="1"/>
  <c r="BM311" i="1"/>
  <c r="BK311" i="1"/>
  <c r="BS311" i="1"/>
  <c r="AQ311" i="1"/>
  <c r="BW311" i="1"/>
  <c r="BK379" i="1"/>
  <c r="BW379" i="1"/>
  <c r="BU379" i="1"/>
  <c r="BO379" i="1"/>
  <c r="AQ379" i="1"/>
  <c r="BS379" i="1"/>
  <c r="BY379" i="1"/>
  <c r="BM379" i="1"/>
  <c r="BQ379" i="1"/>
  <c r="BQ324" i="1"/>
  <c r="BM324" i="1"/>
  <c r="BK324" i="1"/>
  <c r="BY324" i="1"/>
  <c r="AQ324" i="1"/>
  <c r="BW324" i="1"/>
  <c r="BU324" i="1"/>
  <c r="BS324" i="1"/>
  <c r="BO324" i="1"/>
  <c r="AM350" i="1"/>
  <c r="R56" i="6" s="1"/>
  <c r="BK349" i="1"/>
  <c r="BS349" i="1"/>
  <c r="BU349" i="1"/>
  <c r="BW349" i="1"/>
  <c r="BM349" i="1"/>
  <c r="BQ349" i="1"/>
  <c r="BO349" i="1"/>
  <c r="BY349" i="1"/>
  <c r="AQ349" i="1"/>
  <c r="AL356" i="1"/>
  <c r="Q62" i="6" s="1"/>
  <c r="BS352" i="1"/>
  <c r="AQ352" i="1"/>
  <c r="BY352" i="1"/>
  <c r="BW352" i="1"/>
  <c r="BO352" i="1"/>
  <c r="BK352" i="1"/>
  <c r="BU352" i="1"/>
  <c r="BQ352" i="1"/>
  <c r="BM352" i="1"/>
  <c r="AL319" i="1"/>
  <c r="Q25" i="6" s="1"/>
  <c r="AM310" i="1"/>
  <c r="R16" i="6" s="1"/>
  <c r="AM307" i="1"/>
  <c r="R13" i="6" s="1"/>
  <c r="BM364" i="1"/>
  <c r="AQ364" i="1"/>
  <c r="BW364" i="1"/>
  <c r="BY364" i="1"/>
  <c r="BS364" i="1"/>
  <c r="BQ364" i="1"/>
  <c r="BU364" i="1"/>
  <c r="BK364" i="1"/>
  <c r="BO364" i="1"/>
  <c r="AM398" i="1"/>
  <c r="R104" i="6" s="1"/>
  <c r="AM358" i="1"/>
  <c r="R64" i="6" s="1"/>
  <c r="AM351" i="1"/>
  <c r="R57" i="6" s="1"/>
  <c r="BW318" i="1"/>
  <c r="BY318" i="1"/>
  <c r="BS318" i="1"/>
  <c r="BO318" i="1"/>
  <c r="BM318" i="1"/>
  <c r="AQ318" i="1"/>
  <c r="BK318" i="1"/>
  <c r="BQ318" i="1"/>
  <c r="BU318" i="1"/>
  <c r="AL325" i="1"/>
  <c r="Q31" i="6" s="1"/>
  <c r="AL397" i="1"/>
  <c r="Q103" i="6" s="1"/>
  <c r="AP377" i="1"/>
  <c r="AR377" i="1" s="1"/>
  <c r="AL377" i="1"/>
  <c r="Q83" i="6" s="1"/>
  <c r="AM311" i="1"/>
  <c r="R17" i="6" s="1"/>
  <c r="AM379" i="1"/>
  <c r="R85" i="6" s="1"/>
  <c r="AL386" i="1"/>
  <c r="Q92" i="6" s="1"/>
  <c r="AP386" i="1"/>
  <c r="AR386" i="1" s="1"/>
  <c r="BO366" i="1"/>
  <c r="BK366" i="1"/>
  <c r="AQ366" i="1"/>
  <c r="BW366" i="1"/>
  <c r="BY366" i="1"/>
  <c r="BS366" i="1"/>
  <c r="BM366" i="1"/>
  <c r="BQ366" i="1"/>
  <c r="BU366" i="1"/>
  <c r="AL338" i="1"/>
  <c r="Q44" i="6" s="1"/>
  <c r="AP338" i="1"/>
  <c r="AR338" i="1" s="1"/>
  <c r="AM380" i="1"/>
  <c r="R86" i="6" s="1"/>
  <c r="BW395" i="1"/>
  <c r="BK395" i="1"/>
  <c r="BM395" i="1"/>
  <c r="BQ395" i="1"/>
  <c r="BU395" i="1"/>
  <c r="BS395" i="1"/>
  <c r="BO395" i="1"/>
  <c r="BY395" i="1"/>
  <c r="AQ395" i="1"/>
  <c r="AL314" i="1"/>
  <c r="Q20" i="6" s="1"/>
  <c r="AP314" i="1"/>
  <c r="AR314" i="1" s="1"/>
  <c r="BK356" i="1"/>
  <c r="BO356" i="1"/>
  <c r="AQ356" i="1"/>
  <c r="BW356" i="1"/>
  <c r="BY356" i="1"/>
  <c r="BM356" i="1"/>
  <c r="BS356" i="1"/>
  <c r="BQ356" i="1"/>
  <c r="BU356" i="1"/>
  <c r="BD386" i="1"/>
  <c r="BH386" i="1"/>
  <c r="BF394" i="1"/>
  <c r="BJ394" i="1"/>
  <c r="AV394" i="1"/>
  <c r="CA394" i="1"/>
  <c r="U100" i="6" s="1"/>
  <c r="AT394" i="1"/>
  <c r="BB394" i="1"/>
  <c r="BH394" i="1"/>
  <c r="AX394" i="1"/>
  <c r="BD394" i="1"/>
  <c r="AZ394" i="1"/>
  <c r="BU374" i="1"/>
  <c r="AQ374" i="1"/>
  <c r="BW374" i="1"/>
  <c r="BS374" i="1"/>
  <c r="BM374" i="1"/>
  <c r="BK374" i="1"/>
  <c r="BQ374" i="1"/>
  <c r="BO374" i="1"/>
  <c r="BY374" i="1"/>
  <c r="BK313" i="1"/>
  <c r="BU313" i="1"/>
  <c r="BS313" i="1"/>
  <c r="BO313" i="1"/>
  <c r="BM313" i="1"/>
  <c r="BY313" i="1"/>
  <c r="AQ313" i="1"/>
  <c r="BW313" i="1"/>
  <c r="BQ313" i="1"/>
  <c r="BW363" i="1"/>
  <c r="BQ363" i="1"/>
  <c r="AQ363" i="1"/>
  <c r="BS363" i="1"/>
  <c r="BK363" i="1"/>
  <c r="BO363" i="1"/>
  <c r="BY363" i="1"/>
  <c r="BU363" i="1"/>
  <c r="BM363" i="1"/>
  <c r="AM360" i="1"/>
  <c r="R66" i="6" s="1"/>
  <c r="BW336" i="1"/>
  <c r="BQ336" i="1"/>
  <c r="BU336" i="1"/>
  <c r="BM336" i="1"/>
  <c r="AQ336" i="1"/>
  <c r="BO336" i="1"/>
  <c r="BS336" i="1"/>
  <c r="BY336" i="1"/>
  <c r="BK336" i="1"/>
  <c r="BU332" i="1"/>
  <c r="BM332" i="1"/>
  <c r="BK332" i="1"/>
  <c r="BY332" i="1"/>
  <c r="BQ332" i="1"/>
  <c r="BW332" i="1"/>
  <c r="BS332" i="1"/>
  <c r="BO332" i="1"/>
  <c r="AQ332" i="1"/>
  <c r="AM318" i="1"/>
  <c r="R24" i="6" s="1"/>
  <c r="BQ367" i="1"/>
  <c r="BY367" i="1"/>
  <c r="BW367" i="1"/>
  <c r="BU367" i="1"/>
  <c r="BS367" i="1"/>
  <c r="AQ367" i="1"/>
  <c r="BO367" i="1"/>
  <c r="BK367" i="1"/>
  <c r="BM367" i="1"/>
  <c r="BW341" i="1"/>
  <c r="BM341" i="1"/>
  <c r="BK341" i="1"/>
  <c r="BU341" i="1"/>
  <c r="BQ341" i="1"/>
  <c r="BY341" i="1"/>
  <c r="AQ341" i="1"/>
  <c r="BS341" i="1"/>
  <c r="BO341" i="1"/>
  <c r="BY315" i="1"/>
  <c r="BK315" i="1"/>
  <c r="BW315" i="1"/>
  <c r="BU315" i="1"/>
  <c r="BM315" i="1"/>
  <c r="BQ315" i="1"/>
  <c r="BO315" i="1"/>
  <c r="BS315" i="1"/>
  <c r="AQ315" i="1"/>
  <c r="AM366" i="1"/>
  <c r="R72" i="6" s="1"/>
  <c r="AL328" i="1"/>
  <c r="Q34" i="6" s="1"/>
  <c r="BW380" i="1"/>
  <c r="BY380" i="1"/>
  <c r="BS380" i="1"/>
  <c r="BO380" i="1"/>
  <c r="BM380" i="1"/>
  <c r="AQ380" i="1"/>
  <c r="BK380" i="1"/>
  <c r="BU380" i="1"/>
  <c r="BQ380" i="1"/>
  <c r="AL395" i="1"/>
  <c r="Q101" i="6" s="1"/>
  <c r="BM365" i="1"/>
  <c r="BW365" i="1"/>
  <c r="BU365" i="1"/>
  <c r="BS365" i="1"/>
  <c r="BO365" i="1"/>
  <c r="AQ365" i="1"/>
  <c r="BK365" i="1"/>
  <c r="BY365" i="1"/>
  <c r="BQ365" i="1"/>
  <c r="BW326" i="1"/>
  <c r="BS326" i="1"/>
  <c r="BO326" i="1"/>
  <c r="BM326" i="1"/>
  <c r="BY326" i="1"/>
  <c r="BK326" i="1"/>
  <c r="AQ326" i="1"/>
  <c r="BU326" i="1"/>
  <c r="BQ326" i="1"/>
  <c r="BS368" i="1"/>
  <c r="BY368" i="1"/>
  <c r="BW368" i="1"/>
  <c r="BQ368" i="1"/>
  <c r="BM368" i="1"/>
  <c r="AQ368" i="1"/>
  <c r="BK368" i="1"/>
  <c r="BO368" i="1"/>
  <c r="BU368" i="1"/>
  <c r="AM374" i="1"/>
  <c r="R80" i="6" s="1"/>
  <c r="BS360" i="1"/>
  <c r="BQ360" i="1"/>
  <c r="AQ360" i="1"/>
  <c r="BO360" i="1"/>
  <c r="BU360" i="1"/>
  <c r="BY360" i="1"/>
  <c r="BW360" i="1"/>
  <c r="BM360" i="1"/>
  <c r="BK360" i="1"/>
  <c r="BM382" i="1"/>
  <c r="BW382" i="1"/>
  <c r="BQ382" i="1"/>
  <c r="BS382" i="1"/>
  <c r="BK382" i="1"/>
  <c r="BY382" i="1"/>
  <c r="BU382" i="1"/>
  <c r="AQ382" i="1"/>
  <c r="BO382" i="1"/>
  <c r="AM341" i="1"/>
  <c r="R47" i="6" s="1"/>
  <c r="AM315" i="1"/>
  <c r="R21" i="6" s="1"/>
  <c r="BQ372" i="1"/>
  <c r="AQ372" i="1"/>
  <c r="BO372" i="1"/>
  <c r="BM372" i="1"/>
  <c r="BS372" i="1"/>
  <c r="BY372" i="1"/>
  <c r="BU372" i="1"/>
  <c r="BW372" i="1"/>
  <c r="BK372" i="1"/>
  <c r="BK321" i="1"/>
  <c r="BW321" i="1"/>
  <c r="BU321" i="1"/>
  <c r="BS321" i="1"/>
  <c r="BO321" i="1"/>
  <c r="BM321" i="1"/>
  <c r="AQ321" i="1"/>
  <c r="BY321" i="1"/>
  <c r="BQ321" i="1"/>
  <c r="BY355" i="1"/>
  <c r="BQ355" i="1"/>
  <c r="BM355" i="1"/>
  <c r="BK355" i="1"/>
  <c r="BS355" i="1"/>
  <c r="BW355" i="1"/>
  <c r="BO355" i="1"/>
  <c r="AQ355" i="1"/>
  <c r="BU355" i="1"/>
  <c r="BQ328" i="1"/>
  <c r="BS328" i="1"/>
  <c r="AQ328" i="1"/>
  <c r="BO328" i="1"/>
  <c r="BW328" i="1"/>
  <c r="BK328" i="1"/>
  <c r="BY328" i="1"/>
  <c r="BM328" i="1"/>
  <c r="BU328" i="1"/>
  <c r="AP361" i="1"/>
  <c r="AR361" i="1" s="1"/>
  <c r="AL361" i="1"/>
  <c r="Q67" i="6" s="1"/>
  <c r="BJ330" i="1"/>
  <c r="BD330" i="1"/>
  <c r="AL365" i="1"/>
  <c r="Q71" i="6" s="1"/>
  <c r="AL320" i="1"/>
  <c r="Q26" i="6" s="1"/>
  <c r="AM326" i="1"/>
  <c r="R32" i="6" s="1"/>
  <c r="AM384" i="1"/>
  <c r="R90" i="6" s="1"/>
  <c r="BQ359" i="1"/>
  <c r="BW359" i="1"/>
  <c r="BU359" i="1"/>
  <c r="BS359" i="1"/>
  <c r="BK359" i="1"/>
  <c r="BM359" i="1"/>
  <c r="AQ359" i="1"/>
  <c r="BY359" i="1"/>
  <c r="BO359" i="1"/>
  <c r="BK329" i="1"/>
  <c r="BU329" i="1"/>
  <c r="BS329" i="1"/>
  <c r="BO329" i="1"/>
  <c r="BM329" i="1"/>
  <c r="BY329" i="1"/>
  <c r="AQ329" i="1"/>
  <c r="BW329" i="1"/>
  <c r="BQ329" i="1"/>
  <c r="AM376" i="1"/>
  <c r="R82" i="6" s="1"/>
  <c r="AM382" i="1"/>
  <c r="R88" i="6" s="1"/>
  <c r="AM344" i="1"/>
  <c r="R50" i="6" s="1"/>
  <c r="BM357" i="1"/>
  <c r="BS357" i="1"/>
  <c r="BO357" i="1"/>
  <c r="BK357" i="1"/>
  <c r="BW357" i="1"/>
  <c r="BQ357" i="1"/>
  <c r="BY357" i="1"/>
  <c r="AQ357" i="1"/>
  <c r="BU357" i="1"/>
  <c r="BQ375" i="1"/>
  <c r="BK375" i="1"/>
  <c r="AQ375" i="1"/>
  <c r="BY375" i="1"/>
  <c r="BW375" i="1"/>
  <c r="BU375" i="1"/>
  <c r="BS375" i="1"/>
  <c r="BM375" i="1"/>
  <c r="BO375" i="1"/>
  <c r="AL321" i="1"/>
  <c r="Q27" i="6" s="1"/>
  <c r="AL355" i="1"/>
  <c r="Q61" i="6" s="1"/>
  <c r="BQ327" i="1"/>
  <c r="BK327" i="1"/>
  <c r="BW327" i="1"/>
  <c r="BU327" i="1"/>
  <c r="BS327" i="1"/>
  <c r="BO327" i="1"/>
  <c r="BY327" i="1"/>
  <c r="AQ327" i="1"/>
  <c r="BM327" i="1"/>
  <c r="BO317" i="1"/>
  <c r="BY317" i="1"/>
  <c r="BM317" i="1"/>
  <c r="AQ317" i="1"/>
  <c r="BU317" i="1"/>
  <c r="BW317" i="1"/>
  <c r="BS317" i="1"/>
  <c r="BK317" i="1"/>
  <c r="BQ317" i="1"/>
  <c r="BK381" i="1"/>
  <c r="AQ381" i="1"/>
  <c r="BQ381" i="1"/>
  <c r="BY381" i="1"/>
  <c r="BU381" i="1"/>
  <c r="BS381" i="1"/>
  <c r="BM381" i="1"/>
  <c r="BO381" i="1"/>
  <c r="BW381" i="1"/>
  <c r="BU331" i="1"/>
  <c r="BK331" i="1"/>
  <c r="BY331" i="1"/>
  <c r="BW331" i="1"/>
  <c r="BS331" i="1"/>
  <c r="BO331" i="1"/>
  <c r="AQ331" i="1"/>
  <c r="BM331" i="1"/>
  <c r="BQ331" i="1"/>
  <c r="BM320" i="1"/>
  <c r="BW320" i="1"/>
  <c r="BO320" i="1"/>
  <c r="BQ320" i="1"/>
  <c r="BU320" i="1"/>
  <c r="BK320" i="1"/>
  <c r="BY320" i="1"/>
  <c r="AQ320" i="1"/>
  <c r="BS320" i="1"/>
  <c r="AL362" i="1"/>
  <c r="Q68" i="6" s="1"/>
  <c r="AP362" i="1"/>
  <c r="AR362" i="1" s="1"/>
  <c r="BQ390" i="1"/>
  <c r="BY390" i="1"/>
  <c r="BK390" i="1"/>
  <c r="BW390" i="1"/>
  <c r="BU390" i="1"/>
  <c r="AQ390" i="1"/>
  <c r="BO390" i="1"/>
  <c r="BM390" i="1"/>
  <c r="BS390" i="1"/>
  <c r="BQ384" i="1"/>
  <c r="AQ384" i="1"/>
  <c r="BS384" i="1"/>
  <c r="BU384" i="1"/>
  <c r="BW384" i="1"/>
  <c r="BO384" i="1"/>
  <c r="BM384" i="1"/>
  <c r="BK384" i="1"/>
  <c r="BY384" i="1"/>
  <c r="AL330" i="1"/>
  <c r="Q36" i="6" s="1"/>
  <c r="AP330" i="1"/>
  <c r="AR330" i="1" s="1"/>
  <c r="AM329" i="1"/>
  <c r="R35" i="6" s="1"/>
  <c r="BS369" i="1"/>
  <c r="BO369" i="1"/>
  <c r="BM369" i="1"/>
  <c r="BY369" i="1"/>
  <c r="BK369" i="1"/>
  <c r="BQ369" i="1"/>
  <c r="BU369" i="1"/>
  <c r="AQ369" i="1"/>
  <c r="BW369" i="1"/>
  <c r="BW388" i="1"/>
  <c r="BO388" i="1"/>
  <c r="BM388" i="1"/>
  <c r="BS388" i="1"/>
  <c r="BY388" i="1"/>
  <c r="BK388" i="1"/>
  <c r="BQ388" i="1"/>
  <c r="AQ388" i="1"/>
  <c r="BU388" i="1"/>
  <c r="BW376" i="1"/>
  <c r="BY376" i="1"/>
  <c r="BU376" i="1"/>
  <c r="BK376" i="1"/>
  <c r="AQ376" i="1"/>
  <c r="BQ376" i="1"/>
  <c r="BO376" i="1"/>
  <c r="BM376" i="1"/>
  <c r="BS376" i="1"/>
  <c r="AL346" i="1"/>
  <c r="Q52" i="6" s="1"/>
  <c r="AP346" i="1"/>
  <c r="AR346" i="1" s="1"/>
  <c r="CA354" i="1"/>
  <c r="U60" i="6" s="1"/>
  <c r="BB354" i="1"/>
  <c r="BD354" i="1"/>
  <c r="AZ354" i="1"/>
  <c r="AV354" i="1"/>
  <c r="AT354" i="1"/>
  <c r="AX354" i="1"/>
  <c r="BF354" i="1"/>
  <c r="BJ354" i="1"/>
  <c r="BH354" i="1"/>
  <c r="CA314" i="1"/>
  <c r="U20" i="6" s="1"/>
  <c r="AV314" i="1"/>
  <c r="BD314" i="1"/>
  <c r="BJ314" i="1"/>
  <c r="BB314" i="1"/>
  <c r="AT314" i="1"/>
  <c r="AZ314" i="1"/>
  <c r="BF314" i="1"/>
  <c r="BH314" i="1"/>
  <c r="AX314" i="1"/>
  <c r="BQ344" i="1"/>
  <c r="BW344" i="1"/>
  <c r="BS344" i="1"/>
  <c r="BM344" i="1"/>
  <c r="AQ344" i="1"/>
  <c r="BU344" i="1"/>
  <c r="BK344" i="1"/>
  <c r="BO344" i="1"/>
  <c r="BY344" i="1"/>
  <c r="AL357" i="1"/>
  <c r="Q63" i="6" s="1"/>
  <c r="AL322" i="1"/>
  <c r="Q28" i="6" s="1"/>
  <c r="AP322" i="1"/>
  <c r="AR322" i="1" s="1"/>
  <c r="AL375" i="1"/>
  <c r="Q81" i="6" s="1"/>
  <c r="AL354" i="1"/>
  <c r="Q60" i="6" s="1"/>
  <c r="AP354" i="1"/>
  <c r="AR354" i="1" s="1"/>
  <c r="AL396" i="1"/>
  <c r="Q102" i="6" s="1"/>
  <c r="BQ337" i="1"/>
  <c r="BO337" i="1"/>
  <c r="BW337" i="1"/>
  <c r="AQ337" i="1"/>
  <c r="BY337" i="1"/>
  <c r="BU337" i="1"/>
  <c r="BS337" i="1"/>
  <c r="BK337" i="1"/>
  <c r="BM337" i="1"/>
  <c r="BQ323" i="1"/>
  <c r="BS323" i="1"/>
  <c r="BM323" i="1"/>
  <c r="BY323" i="1"/>
  <c r="BW323" i="1"/>
  <c r="BK323" i="1"/>
  <c r="AQ323" i="1"/>
  <c r="BO323" i="1"/>
  <c r="BU323" i="1"/>
  <c r="AL327" i="1"/>
  <c r="Q33" i="6" s="1"/>
  <c r="BQ391" i="1"/>
  <c r="BO391" i="1"/>
  <c r="BM391" i="1"/>
  <c r="BK391" i="1"/>
  <c r="BY391" i="1"/>
  <c r="BW391" i="1"/>
  <c r="AQ391" i="1"/>
  <c r="BS391" i="1"/>
  <c r="BU391" i="1"/>
  <c r="BF378" i="1"/>
  <c r="AZ378" i="1"/>
  <c r="CA378" i="1"/>
  <c r="U84" i="6" s="1"/>
  <c r="AX378" i="1"/>
  <c r="AV378" i="1"/>
  <c r="AT378" i="1"/>
  <c r="BH378" i="1"/>
  <c r="BD378" i="1"/>
  <c r="BJ378" i="1"/>
  <c r="BB378" i="1"/>
  <c r="AL317" i="1"/>
  <c r="Q23" i="6" s="1"/>
  <c r="AL381" i="1"/>
  <c r="Q87" i="6" s="1"/>
  <c r="AM331" i="1"/>
  <c r="R37" i="6" s="1"/>
  <c r="BK343" i="1"/>
  <c r="BO343" i="1"/>
  <c r="AQ343" i="1"/>
  <c r="BW343" i="1"/>
  <c r="BS343" i="1"/>
  <c r="BU343" i="1"/>
  <c r="BM343" i="1"/>
  <c r="BY343" i="1"/>
  <c r="BQ343" i="1"/>
  <c r="BH345" i="1"/>
  <c r="AZ345" i="1"/>
  <c r="AT345" i="1"/>
  <c r="BJ345" i="1"/>
  <c r="BF345" i="1"/>
  <c r="BD345" i="1"/>
  <c r="CA345" i="1"/>
  <c r="U51" i="6" s="1"/>
  <c r="BB345" i="1"/>
  <c r="AX345" i="1"/>
  <c r="AV345" i="1"/>
  <c r="AM390" i="1"/>
  <c r="R96" i="6" s="1"/>
  <c r="BJ353" i="1" l="1"/>
  <c r="AT353" i="1"/>
  <c r="S90" i="6"/>
  <c r="S80" i="6"/>
  <c r="S85" i="6"/>
  <c r="S37" i="6"/>
  <c r="S32" i="6"/>
  <c r="S17" i="6"/>
  <c r="S104" i="6"/>
  <c r="S56" i="6"/>
  <c r="S48" i="6"/>
  <c r="S86" i="6"/>
  <c r="S41" i="6"/>
  <c r="S40" i="6"/>
  <c r="S77" i="6"/>
  <c r="S29" i="6"/>
  <c r="S35" i="6"/>
  <c r="S50" i="6"/>
  <c r="S24" i="6"/>
  <c r="S88" i="6"/>
  <c r="S21" i="6"/>
  <c r="S16" i="6"/>
  <c r="S46" i="6"/>
  <c r="S96" i="6"/>
  <c r="S47" i="6"/>
  <c r="S13" i="6"/>
  <c r="S82" i="6"/>
  <c r="S66" i="6"/>
  <c r="S72" i="6"/>
  <c r="S57" i="6"/>
  <c r="S45" i="6"/>
  <c r="S49" i="6"/>
  <c r="S64" i="6"/>
  <c r="BH353" i="1"/>
  <c r="AV353" i="1"/>
  <c r="CA353" i="1"/>
  <c r="U59" i="6" s="1"/>
  <c r="AZ353" i="1"/>
  <c r="BF353" i="1"/>
  <c r="BD353" i="1"/>
  <c r="BB353" i="1"/>
  <c r="AV330" i="1"/>
  <c r="BF386" i="1"/>
  <c r="BF330" i="1"/>
  <c r="BH330" i="1"/>
  <c r="BJ386" i="1"/>
  <c r="CA386" i="1"/>
  <c r="U92" i="6" s="1"/>
  <c r="AT330" i="1"/>
  <c r="BB330" i="1"/>
  <c r="AV386" i="1"/>
  <c r="AT386" i="1"/>
  <c r="CA330" i="1"/>
  <c r="U36" i="6" s="1"/>
  <c r="AX386" i="1"/>
  <c r="AZ386" i="1"/>
  <c r="AZ330" i="1"/>
  <c r="AM372" i="1"/>
  <c r="R78" i="6" s="1"/>
  <c r="AM313" i="1"/>
  <c r="R19" i="6" s="1"/>
  <c r="AM385" i="1"/>
  <c r="R91" i="6" s="1"/>
  <c r="AM388" i="1"/>
  <c r="R94" i="6" s="1"/>
  <c r="AM387" i="1"/>
  <c r="R93" i="6" s="1"/>
  <c r="AM383" i="1"/>
  <c r="R89" i="6" s="1"/>
  <c r="AM349" i="1"/>
  <c r="R55" i="6" s="1"/>
  <c r="AM332" i="1"/>
  <c r="R38" i="6" s="1"/>
  <c r="AM392" i="1"/>
  <c r="R98" i="6" s="1"/>
  <c r="AM336" i="1"/>
  <c r="R42" i="6" s="1"/>
  <c r="AM348" i="1"/>
  <c r="R54" i="6" s="1"/>
  <c r="AV370" i="1"/>
  <c r="AZ370" i="1"/>
  <c r="AT370" i="1"/>
  <c r="BJ370" i="1"/>
  <c r="CA370" i="1"/>
  <c r="U76" i="6" s="1"/>
  <c r="BB370" i="1"/>
  <c r="BF370" i="1"/>
  <c r="AX370" i="1"/>
  <c r="BH370" i="1"/>
  <c r="BD370" i="1"/>
  <c r="AV346" i="1"/>
  <c r="AX346" i="1"/>
  <c r="AT346" i="1"/>
  <c r="BJ346" i="1"/>
  <c r="BF346" i="1"/>
  <c r="BH346" i="1"/>
  <c r="BD346" i="1"/>
  <c r="BB346" i="1"/>
  <c r="AZ346" i="1"/>
  <c r="CA346" i="1"/>
  <c r="U52" i="6" s="1"/>
  <c r="BJ377" i="1"/>
  <c r="CA377" i="1"/>
  <c r="U83" i="6" s="1"/>
  <c r="BH377" i="1"/>
  <c r="BD377" i="1"/>
  <c r="AZ377" i="1"/>
  <c r="AX377" i="1"/>
  <c r="BB377" i="1"/>
  <c r="AT377" i="1"/>
  <c r="BF377" i="1"/>
  <c r="AV377" i="1"/>
  <c r="CA322" i="1"/>
  <c r="U28" i="6" s="1"/>
  <c r="BJ322" i="1"/>
  <c r="AV322" i="1"/>
  <c r="BF322" i="1"/>
  <c r="BH322" i="1"/>
  <c r="AZ322" i="1"/>
  <c r="AT322" i="1"/>
  <c r="AX322" i="1"/>
  <c r="BB322" i="1"/>
  <c r="BD322" i="1"/>
  <c r="AM359" i="1"/>
  <c r="R65" i="6" s="1"/>
  <c r="AM308" i="1"/>
  <c r="R14" i="6" s="1"/>
  <c r="CA362" i="1"/>
  <c r="U68" i="6" s="1"/>
  <c r="BF362" i="1"/>
  <c r="BB362" i="1"/>
  <c r="AV362" i="1"/>
  <c r="BD362" i="1"/>
  <c r="AZ362" i="1"/>
  <c r="AX362" i="1"/>
  <c r="AT362" i="1"/>
  <c r="BH362" i="1"/>
  <c r="BJ362" i="1"/>
  <c r="AX338" i="1"/>
  <c r="BD338" i="1"/>
  <c r="BB338" i="1"/>
  <c r="AZ338" i="1"/>
  <c r="AV338" i="1"/>
  <c r="AT338" i="1"/>
  <c r="BJ338" i="1"/>
  <c r="BH338" i="1"/>
  <c r="CA338" i="1"/>
  <c r="U44" i="6" s="1"/>
  <c r="BF338" i="1"/>
  <c r="AM367" i="1"/>
  <c r="R73" i="6" s="1"/>
  <c r="AM364" i="1"/>
  <c r="R70" i="6" s="1"/>
  <c r="AM368" i="1"/>
  <c r="R74" i="6" s="1"/>
  <c r="AM373" i="1"/>
  <c r="R79" i="6" s="1"/>
  <c r="AM363" i="1"/>
  <c r="R69" i="6" s="1"/>
  <c r="Q69" i="6"/>
  <c r="AM369" i="1"/>
  <c r="R75" i="6" s="1"/>
  <c r="Q75" i="6"/>
  <c r="AM337" i="1"/>
  <c r="R43" i="6" s="1"/>
  <c r="Q43" i="6"/>
  <c r="AM316" i="1"/>
  <c r="R22" i="6" s="1"/>
  <c r="Q22" i="6"/>
  <c r="BF391" i="1"/>
  <c r="AZ391" i="1"/>
  <c r="BB391" i="1"/>
  <c r="CA391" i="1"/>
  <c r="U97" i="6" s="1"/>
  <c r="AX391" i="1"/>
  <c r="AV391" i="1"/>
  <c r="BJ391" i="1"/>
  <c r="AT391" i="1"/>
  <c r="BH391" i="1"/>
  <c r="BD391" i="1"/>
  <c r="AM357" i="1"/>
  <c r="R63" i="6" s="1"/>
  <c r="BF320" i="1"/>
  <c r="AZ320" i="1"/>
  <c r="BH320" i="1"/>
  <c r="BD320" i="1"/>
  <c r="CA320" i="1"/>
  <c r="U26" i="6" s="1"/>
  <c r="BB320" i="1"/>
  <c r="AV320" i="1"/>
  <c r="AX320" i="1"/>
  <c r="BJ320" i="1"/>
  <c r="AT320" i="1"/>
  <c r="BF381" i="1"/>
  <c r="BB381" i="1"/>
  <c r="AZ381" i="1"/>
  <c r="AV381" i="1"/>
  <c r="AX381" i="1"/>
  <c r="AT381" i="1"/>
  <c r="BH381" i="1"/>
  <c r="BD381" i="1"/>
  <c r="CA381" i="1"/>
  <c r="U87" i="6" s="1"/>
  <c r="BJ381" i="1"/>
  <c r="BJ357" i="1"/>
  <c r="BH357" i="1"/>
  <c r="BF357" i="1"/>
  <c r="BD357" i="1"/>
  <c r="BB357" i="1"/>
  <c r="AX357" i="1"/>
  <c r="AZ357" i="1"/>
  <c r="AT357" i="1"/>
  <c r="AV357" i="1"/>
  <c r="CA357" i="1"/>
  <c r="U63" i="6" s="1"/>
  <c r="BF382" i="1"/>
  <c r="AZ382" i="1"/>
  <c r="BD382" i="1"/>
  <c r="CA382" i="1"/>
  <c r="U88" i="6" s="1"/>
  <c r="BB382" i="1"/>
  <c r="AV382" i="1"/>
  <c r="AX382" i="1"/>
  <c r="BJ382" i="1"/>
  <c r="AT382" i="1"/>
  <c r="BH382" i="1"/>
  <c r="BD360" i="1"/>
  <c r="BB360" i="1"/>
  <c r="AX360" i="1"/>
  <c r="AZ360" i="1"/>
  <c r="AV360" i="1"/>
  <c r="AT360" i="1"/>
  <c r="CA360" i="1"/>
  <c r="U66" i="6" s="1"/>
  <c r="BJ360" i="1"/>
  <c r="BH360" i="1"/>
  <c r="BF360" i="1"/>
  <c r="AX315" i="1"/>
  <c r="AZ315" i="1"/>
  <c r="AV315" i="1"/>
  <c r="BF315" i="1"/>
  <c r="AT315" i="1"/>
  <c r="BJ315" i="1"/>
  <c r="CA315" i="1"/>
  <c r="U21" i="6" s="1"/>
  <c r="BH315" i="1"/>
  <c r="BD315" i="1"/>
  <c r="BB315" i="1"/>
  <c r="BF356" i="1"/>
  <c r="BH356" i="1"/>
  <c r="CA356" i="1"/>
  <c r="U62" i="6" s="1"/>
  <c r="BB356" i="1"/>
  <c r="BD356" i="1"/>
  <c r="AZ356" i="1"/>
  <c r="AX356" i="1"/>
  <c r="AT356" i="1"/>
  <c r="BJ356" i="1"/>
  <c r="AV356" i="1"/>
  <c r="AM325" i="1"/>
  <c r="R31" i="6" s="1"/>
  <c r="BJ321" i="1"/>
  <c r="BF321" i="1"/>
  <c r="AT321" i="1"/>
  <c r="BD321" i="1"/>
  <c r="AX321" i="1"/>
  <c r="BH321" i="1"/>
  <c r="CA321" i="1"/>
  <c r="U27" i="6" s="1"/>
  <c r="AV321" i="1"/>
  <c r="AZ321" i="1"/>
  <c r="BB321" i="1"/>
  <c r="BF380" i="1"/>
  <c r="BJ380" i="1"/>
  <c r="BB380" i="1"/>
  <c r="CA380" i="1"/>
  <c r="U86" i="6" s="1"/>
  <c r="AV380" i="1"/>
  <c r="BD380" i="1"/>
  <c r="AZ380" i="1"/>
  <c r="AX380" i="1"/>
  <c r="BH380" i="1"/>
  <c r="AT380" i="1"/>
  <c r="AM319" i="1"/>
  <c r="R25" i="6" s="1"/>
  <c r="BJ352" i="1"/>
  <c r="BH352" i="1"/>
  <c r="CA352" i="1"/>
  <c r="U58" i="6" s="1"/>
  <c r="BF352" i="1"/>
  <c r="BD352" i="1"/>
  <c r="BB352" i="1"/>
  <c r="AZ352" i="1"/>
  <c r="AV352" i="1"/>
  <c r="AX352" i="1"/>
  <c r="AT352" i="1"/>
  <c r="BJ312" i="1"/>
  <c r="CA312" i="1"/>
  <c r="U18" i="6" s="1"/>
  <c r="AT312" i="1"/>
  <c r="BF312" i="1"/>
  <c r="AZ312" i="1"/>
  <c r="BD312" i="1"/>
  <c r="BB312" i="1"/>
  <c r="AX312" i="1"/>
  <c r="AV312" i="1"/>
  <c r="BH312" i="1"/>
  <c r="AM309" i="1"/>
  <c r="R15" i="6" s="1"/>
  <c r="BF383" i="1"/>
  <c r="AZ383" i="1"/>
  <c r="BB383" i="1"/>
  <c r="CA383" i="1"/>
  <c r="U89" i="6" s="1"/>
  <c r="AX383" i="1"/>
  <c r="AV383" i="1"/>
  <c r="BJ383" i="1"/>
  <c r="BD383" i="1"/>
  <c r="AT383" i="1"/>
  <c r="BH383" i="1"/>
  <c r="AM381" i="1"/>
  <c r="R87" i="6" s="1"/>
  <c r="CA323" i="1"/>
  <c r="U29" i="6" s="1"/>
  <c r="AV323" i="1"/>
  <c r="BF323" i="1"/>
  <c r="BJ323" i="1"/>
  <c r="BH323" i="1"/>
  <c r="BD323" i="1"/>
  <c r="BB323" i="1"/>
  <c r="AX323" i="1"/>
  <c r="AZ323" i="1"/>
  <c r="AT323" i="1"/>
  <c r="AM396" i="1"/>
  <c r="R102" i="6" s="1"/>
  <c r="CA388" i="1"/>
  <c r="U94" i="6" s="1"/>
  <c r="AV388" i="1"/>
  <c r="AT388" i="1"/>
  <c r="BJ388" i="1"/>
  <c r="BH388" i="1"/>
  <c r="AX388" i="1"/>
  <c r="BF388" i="1"/>
  <c r="AZ388" i="1"/>
  <c r="BD388" i="1"/>
  <c r="BB388" i="1"/>
  <c r="AM330" i="1"/>
  <c r="R36" i="6" s="1"/>
  <c r="AT384" i="1"/>
  <c r="AZ384" i="1"/>
  <c r="BF384" i="1"/>
  <c r="BJ384" i="1"/>
  <c r="BD384" i="1"/>
  <c r="BH384" i="1"/>
  <c r="BB384" i="1"/>
  <c r="AX384" i="1"/>
  <c r="CA384" i="1"/>
  <c r="U90" i="6" s="1"/>
  <c r="AV384" i="1"/>
  <c r="BH331" i="1"/>
  <c r="CA331" i="1"/>
  <c r="U37" i="6" s="1"/>
  <c r="BD331" i="1"/>
  <c r="AX331" i="1"/>
  <c r="AV331" i="1"/>
  <c r="AT331" i="1"/>
  <c r="BB331" i="1"/>
  <c r="AZ331" i="1"/>
  <c r="BF331" i="1"/>
  <c r="BJ331" i="1"/>
  <c r="BF329" i="1"/>
  <c r="BD329" i="1"/>
  <c r="AZ329" i="1"/>
  <c r="BJ329" i="1"/>
  <c r="AT329" i="1"/>
  <c r="BB329" i="1"/>
  <c r="CA329" i="1"/>
  <c r="U35" i="6" s="1"/>
  <c r="AX329" i="1"/>
  <c r="AV329" i="1"/>
  <c r="BH329" i="1"/>
  <c r="BD336" i="1"/>
  <c r="BB336" i="1"/>
  <c r="AX336" i="1"/>
  <c r="AT336" i="1"/>
  <c r="AZ336" i="1"/>
  <c r="BJ336" i="1"/>
  <c r="CA336" i="1"/>
  <c r="U42" i="6" s="1"/>
  <c r="BH336" i="1"/>
  <c r="AV336" i="1"/>
  <c r="BF336" i="1"/>
  <c r="BF374" i="1"/>
  <c r="BD374" i="1"/>
  <c r="BH374" i="1"/>
  <c r="AT374" i="1"/>
  <c r="BJ374" i="1"/>
  <c r="AX374" i="1"/>
  <c r="BB374" i="1"/>
  <c r="CA374" i="1"/>
  <c r="U80" i="6" s="1"/>
  <c r="AV374" i="1"/>
  <c r="AZ374" i="1"/>
  <c r="BJ366" i="1"/>
  <c r="BF366" i="1"/>
  <c r="CA366" i="1"/>
  <c r="U72" i="6" s="1"/>
  <c r="AT366" i="1"/>
  <c r="BB366" i="1"/>
  <c r="AV366" i="1"/>
  <c r="AZ366" i="1"/>
  <c r="AX366" i="1"/>
  <c r="BH366" i="1"/>
  <c r="BD366" i="1"/>
  <c r="BF325" i="1"/>
  <c r="CA325" i="1"/>
  <c r="U31" i="6" s="1"/>
  <c r="BD325" i="1"/>
  <c r="AV325" i="1"/>
  <c r="AZ325" i="1"/>
  <c r="BJ325" i="1"/>
  <c r="AT325" i="1"/>
  <c r="BH325" i="1"/>
  <c r="BB325" i="1"/>
  <c r="AX325" i="1"/>
  <c r="AX387" i="1"/>
  <c r="BF387" i="1"/>
  <c r="AV387" i="1"/>
  <c r="BD387" i="1"/>
  <c r="CA387" i="1"/>
  <c r="U93" i="6" s="1"/>
  <c r="BB387" i="1"/>
  <c r="AZ387" i="1"/>
  <c r="BJ387" i="1"/>
  <c r="AT387" i="1"/>
  <c r="BH387" i="1"/>
  <c r="AM393" i="1"/>
  <c r="R99" i="6" s="1"/>
  <c r="BF307" i="1"/>
  <c r="BD307" i="1"/>
  <c r="BB307" i="1"/>
  <c r="AZ307" i="1"/>
  <c r="AX307" i="1"/>
  <c r="AT307" i="1"/>
  <c r="AV307" i="1"/>
  <c r="CA307" i="1"/>
  <c r="U13" i="6" s="1"/>
  <c r="BJ307" i="1"/>
  <c r="BH307" i="1"/>
  <c r="AM394" i="1"/>
  <c r="R100" i="6" s="1"/>
  <c r="AM324" i="1"/>
  <c r="R30" i="6" s="1"/>
  <c r="AZ316" i="1"/>
  <c r="AX316" i="1"/>
  <c r="AV316" i="1"/>
  <c r="AT316" i="1"/>
  <c r="CA316" i="1"/>
  <c r="U22" i="6" s="1"/>
  <c r="BJ316" i="1"/>
  <c r="BF316" i="1"/>
  <c r="BD316" i="1"/>
  <c r="BB316" i="1"/>
  <c r="BH316" i="1"/>
  <c r="AZ339" i="1"/>
  <c r="AX339" i="1"/>
  <c r="BF339" i="1"/>
  <c r="AT339" i="1"/>
  <c r="BB339" i="1"/>
  <c r="AV339" i="1"/>
  <c r="BJ339" i="1"/>
  <c r="CA339" i="1"/>
  <c r="U45" i="6" s="1"/>
  <c r="BH339" i="1"/>
  <c r="BD339" i="1"/>
  <c r="AV333" i="1"/>
  <c r="BH333" i="1"/>
  <c r="CA333" i="1"/>
  <c r="U39" i="6" s="1"/>
  <c r="BD333" i="1"/>
  <c r="AZ333" i="1"/>
  <c r="BJ333" i="1"/>
  <c r="BB333" i="1"/>
  <c r="AT333" i="1"/>
  <c r="AX333" i="1"/>
  <c r="BF333" i="1"/>
  <c r="CA342" i="1"/>
  <c r="U48" i="6" s="1"/>
  <c r="AZ342" i="1"/>
  <c r="AV342" i="1"/>
  <c r="BD342" i="1"/>
  <c r="BH342" i="1"/>
  <c r="AX342" i="1"/>
  <c r="AT342" i="1"/>
  <c r="BJ342" i="1"/>
  <c r="BF342" i="1"/>
  <c r="BB342" i="1"/>
  <c r="BJ373" i="1"/>
  <c r="CA373" i="1"/>
  <c r="U79" i="6" s="1"/>
  <c r="AT373" i="1"/>
  <c r="BF373" i="1"/>
  <c r="AX373" i="1"/>
  <c r="BB373" i="1"/>
  <c r="AZ373" i="1"/>
  <c r="AV373" i="1"/>
  <c r="BH373" i="1"/>
  <c r="BD373" i="1"/>
  <c r="BH309" i="1"/>
  <c r="AV309" i="1"/>
  <c r="AZ309" i="1"/>
  <c r="BB309" i="1"/>
  <c r="BD309" i="1"/>
  <c r="AT309" i="1"/>
  <c r="BF309" i="1"/>
  <c r="CA309" i="1"/>
  <c r="U15" i="6" s="1"/>
  <c r="BJ309" i="1"/>
  <c r="AX309" i="1"/>
  <c r="AV308" i="1"/>
  <c r="AT308" i="1"/>
  <c r="BF308" i="1"/>
  <c r="BD308" i="1"/>
  <c r="AZ308" i="1"/>
  <c r="AX308" i="1"/>
  <c r="CA308" i="1"/>
  <c r="U14" i="6" s="1"/>
  <c r="BH308" i="1"/>
  <c r="BB308" i="1"/>
  <c r="BJ308" i="1"/>
  <c r="AM317" i="1"/>
  <c r="R23" i="6" s="1"/>
  <c r="AX369" i="1"/>
  <c r="AT369" i="1"/>
  <c r="BH369" i="1"/>
  <c r="CA369" i="1"/>
  <c r="U75" i="6" s="1"/>
  <c r="BF369" i="1"/>
  <c r="BJ369" i="1"/>
  <c r="BD369" i="1"/>
  <c r="AV369" i="1"/>
  <c r="BB369" i="1"/>
  <c r="AZ369" i="1"/>
  <c r="BB359" i="1"/>
  <c r="CA359" i="1"/>
  <c r="U65" i="6" s="1"/>
  <c r="BJ359" i="1"/>
  <c r="AV359" i="1"/>
  <c r="AT359" i="1"/>
  <c r="BD359" i="1"/>
  <c r="BH359" i="1"/>
  <c r="AX359" i="1"/>
  <c r="BF359" i="1"/>
  <c r="AZ359" i="1"/>
  <c r="AM361" i="1"/>
  <c r="R67" i="6" s="1"/>
  <c r="BF328" i="1"/>
  <c r="AZ328" i="1"/>
  <c r="BD328" i="1"/>
  <c r="CA328" i="1"/>
  <c r="U34" i="6" s="1"/>
  <c r="BB328" i="1"/>
  <c r="AV328" i="1"/>
  <c r="AX328" i="1"/>
  <c r="BJ328" i="1"/>
  <c r="AT328" i="1"/>
  <c r="BH328" i="1"/>
  <c r="AZ341" i="1"/>
  <c r="AX341" i="1"/>
  <c r="AV341" i="1"/>
  <c r="CA341" i="1"/>
  <c r="U47" i="6" s="1"/>
  <c r="BD341" i="1"/>
  <c r="BJ341" i="1"/>
  <c r="BH341" i="1"/>
  <c r="AT341" i="1"/>
  <c r="BB341" i="1"/>
  <c r="BF341" i="1"/>
  <c r="AM338" i="1"/>
  <c r="R44" i="6" s="1"/>
  <c r="BJ364" i="1"/>
  <c r="BF364" i="1"/>
  <c r="BB364" i="1"/>
  <c r="AV364" i="1"/>
  <c r="BH364" i="1"/>
  <c r="AT364" i="1"/>
  <c r="CA364" i="1"/>
  <c r="U70" i="6" s="1"/>
  <c r="BD364" i="1"/>
  <c r="AX364" i="1"/>
  <c r="AZ364" i="1"/>
  <c r="AM356" i="1"/>
  <c r="R62" i="6" s="1"/>
  <c r="AX397" i="1"/>
  <c r="CA397" i="1"/>
  <c r="U103" i="6" s="1"/>
  <c r="BB397" i="1"/>
  <c r="AV397" i="1"/>
  <c r="AZ397" i="1"/>
  <c r="BJ397" i="1"/>
  <c r="AT397" i="1"/>
  <c r="BH397" i="1"/>
  <c r="BF397" i="1"/>
  <c r="BD397" i="1"/>
  <c r="BB351" i="1"/>
  <c r="AV351" i="1"/>
  <c r="CA351" i="1"/>
  <c r="U57" i="6" s="1"/>
  <c r="BJ351" i="1"/>
  <c r="BF351" i="1"/>
  <c r="AX351" i="1"/>
  <c r="BD351" i="1"/>
  <c r="AZ351" i="1"/>
  <c r="BH351" i="1"/>
  <c r="AT351" i="1"/>
  <c r="AM391" i="1"/>
  <c r="R97" i="6" s="1"/>
  <c r="CA396" i="1"/>
  <c r="U102" i="6" s="1"/>
  <c r="AV396" i="1"/>
  <c r="BJ396" i="1"/>
  <c r="AZ396" i="1"/>
  <c r="AT396" i="1"/>
  <c r="AX396" i="1"/>
  <c r="BH396" i="1"/>
  <c r="BF396" i="1"/>
  <c r="BD396" i="1"/>
  <c r="BB396" i="1"/>
  <c r="AM354" i="1"/>
  <c r="R60" i="6" s="1"/>
  <c r="BJ376" i="1"/>
  <c r="BB376" i="1"/>
  <c r="AT376" i="1"/>
  <c r="BF376" i="1"/>
  <c r="AV376" i="1"/>
  <c r="BH376" i="1"/>
  <c r="CA376" i="1"/>
  <c r="U82" i="6" s="1"/>
  <c r="AZ376" i="1"/>
  <c r="AX376" i="1"/>
  <c r="BD376" i="1"/>
  <c r="BB327" i="1"/>
  <c r="BJ327" i="1"/>
  <c r="AZ327" i="1"/>
  <c r="AT327" i="1"/>
  <c r="AV327" i="1"/>
  <c r="BH327" i="1"/>
  <c r="BF327" i="1"/>
  <c r="BD327" i="1"/>
  <c r="AX327" i="1"/>
  <c r="CA327" i="1"/>
  <c r="U33" i="6" s="1"/>
  <c r="AM355" i="1"/>
  <c r="R61" i="6" s="1"/>
  <c r="BJ375" i="1"/>
  <c r="BH375" i="1"/>
  <c r="BF375" i="1"/>
  <c r="BD375" i="1"/>
  <c r="AZ375" i="1"/>
  <c r="AT375" i="1"/>
  <c r="BB375" i="1"/>
  <c r="AX375" i="1"/>
  <c r="CA375" i="1"/>
  <c r="U81" i="6" s="1"/>
  <c r="AV375" i="1"/>
  <c r="BH368" i="1"/>
  <c r="AZ368" i="1"/>
  <c r="BJ368" i="1"/>
  <c r="BF368" i="1"/>
  <c r="AV368" i="1"/>
  <c r="AT368" i="1"/>
  <c r="CA368" i="1"/>
  <c r="U74" i="6" s="1"/>
  <c r="BB368" i="1"/>
  <c r="AX368" i="1"/>
  <c r="BD368" i="1"/>
  <c r="BB326" i="1"/>
  <c r="CA326" i="1"/>
  <c r="U32" i="6" s="1"/>
  <c r="AV326" i="1"/>
  <c r="BD326" i="1"/>
  <c r="AZ326" i="1"/>
  <c r="AX326" i="1"/>
  <c r="BH326" i="1"/>
  <c r="AT326" i="1"/>
  <c r="BF326" i="1"/>
  <c r="BJ326" i="1"/>
  <c r="BF313" i="1"/>
  <c r="BH313" i="1"/>
  <c r="AT313" i="1"/>
  <c r="CA313" i="1"/>
  <c r="U19" i="6" s="1"/>
  <c r="AV313" i="1"/>
  <c r="BJ313" i="1"/>
  <c r="BD313" i="1"/>
  <c r="AX313" i="1"/>
  <c r="AZ313" i="1"/>
  <c r="BB313" i="1"/>
  <c r="AM314" i="1"/>
  <c r="R20" i="6" s="1"/>
  <c r="AM377" i="1"/>
  <c r="R83" i="6" s="1"/>
  <c r="BH349" i="1"/>
  <c r="BD349" i="1"/>
  <c r="BB349" i="1"/>
  <c r="AX349" i="1"/>
  <c r="AT349" i="1"/>
  <c r="AZ349" i="1"/>
  <c r="BF349" i="1"/>
  <c r="AV349" i="1"/>
  <c r="CA349" i="1"/>
  <c r="U55" i="6" s="1"/>
  <c r="BJ349" i="1"/>
  <c r="BF311" i="1"/>
  <c r="BD311" i="1"/>
  <c r="BB311" i="1"/>
  <c r="AZ311" i="1"/>
  <c r="AV311" i="1"/>
  <c r="BH311" i="1"/>
  <c r="AT311" i="1"/>
  <c r="AX311" i="1"/>
  <c r="BJ311" i="1"/>
  <c r="CA311" i="1"/>
  <c r="U17" i="6" s="1"/>
  <c r="AZ358" i="1"/>
  <c r="BF358" i="1"/>
  <c r="CA358" i="1"/>
  <c r="U64" i="6" s="1"/>
  <c r="BJ358" i="1"/>
  <c r="BB358" i="1"/>
  <c r="AV358" i="1"/>
  <c r="BD358" i="1"/>
  <c r="BH358" i="1"/>
  <c r="AX358" i="1"/>
  <c r="AT358" i="1"/>
  <c r="CA310" i="1"/>
  <c r="U16" i="6" s="1"/>
  <c r="AT310" i="1"/>
  <c r="AV310" i="1"/>
  <c r="BJ310" i="1"/>
  <c r="BH310" i="1"/>
  <c r="BD310" i="1"/>
  <c r="BB310" i="1"/>
  <c r="AZ310" i="1"/>
  <c r="BF310" i="1"/>
  <c r="AX310" i="1"/>
  <c r="AM370" i="1"/>
  <c r="R76" i="6" s="1"/>
  <c r="AM353" i="1"/>
  <c r="R59" i="6" s="1"/>
  <c r="BH350" i="1"/>
  <c r="AT350" i="1"/>
  <c r="BF350" i="1"/>
  <c r="BB350" i="1"/>
  <c r="AX350" i="1"/>
  <c r="CA350" i="1"/>
  <c r="U56" i="6" s="1"/>
  <c r="BJ350" i="1"/>
  <c r="BD350" i="1"/>
  <c r="AZ350" i="1"/>
  <c r="AV350" i="1"/>
  <c r="AM345" i="1"/>
  <c r="R51" i="6" s="1"/>
  <c r="BJ347" i="1"/>
  <c r="CA347" i="1"/>
  <c r="U53" i="6" s="1"/>
  <c r="BD347" i="1"/>
  <c r="AX347" i="1"/>
  <c r="BH347" i="1"/>
  <c r="AV347" i="1"/>
  <c r="BF347" i="1"/>
  <c r="AT347" i="1"/>
  <c r="BB347" i="1"/>
  <c r="AZ347" i="1"/>
  <c r="AM312" i="1"/>
  <c r="R18" i="6" s="1"/>
  <c r="CA335" i="1"/>
  <c r="U41" i="6" s="1"/>
  <c r="BF335" i="1"/>
  <c r="BB335" i="1"/>
  <c r="AT335" i="1"/>
  <c r="AX335" i="1"/>
  <c r="BJ335" i="1"/>
  <c r="BH335" i="1"/>
  <c r="BD335" i="1"/>
  <c r="AZ335" i="1"/>
  <c r="AV335" i="1"/>
  <c r="BD334" i="1"/>
  <c r="BB334" i="1"/>
  <c r="AX334" i="1"/>
  <c r="CA334" i="1"/>
  <c r="U40" i="6" s="1"/>
  <c r="AZ334" i="1"/>
  <c r="AV334" i="1"/>
  <c r="AT334" i="1"/>
  <c r="BH334" i="1"/>
  <c r="BJ334" i="1"/>
  <c r="BF334" i="1"/>
  <c r="CA343" i="1"/>
  <c r="U49" i="6" s="1"/>
  <c r="AV343" i="1"/>
  <c r="AZ343" i="1"/>
  <c r="BF343" i="1"/>
  <c r="AX343" i="1"/>
  <c r="BD343" i="1"/>
  <c r="BJ343" i="1"/>
  <c r="AT343" i="1"/>
  <c r="BH343" i="1"/>
  <c r="BB343" i="1"/>
  <c r="AM375" i="1"/>
  <c r="R81" i="6" s="1"/>
  <c r="BF344" i="1"/>
  <c r="AX344" i="1"/>
  <c r="BD344" i="1"/>
  <c r="AZ344" i="1"/>
  <c r="CA344" i="1"/>
  <c r="U50" i="6" s="1"/>
  <c r="BJ344" i="1"/>
  <c r="AT344" i="1"/>
  <c r="BH344" i="1"/>
  <c r="BB344" i="1"/>
  <c r="AV344" i="1"/>
  <c r="AM321" i="1"/>
  <c r="R27" i="6" s="1"/>
  <c r="AM395" i="1"/>
  <c r="R101" i="6" s="1"/>
  <c r="BB367" i="1"/>
  <c r="AZ367" i="1"/>
  <c r="AX367" i="1"/>
  <c r="AT367" i="1"/>
  <c r="BJ367" i="1"/>
  <c r="BH367" i="1"/>
  <c r="BD367" i="1"/>
  <c r="BF367" i="1"/>
  <c r="CA367" i="1"/>
  <c r="U73" i="6" s="1"/>
  <c r="AV367" i="1"/>
  <c r="BD332" i="1"/>
  <c r="AZ332" i="1"/>
  <c r="AX332" i="1"/>
  <c r="AV332" i="1"/>
  <c r="AT332" i="1"/>
  <c r="BJ332" i="1"/>
  <c r="BB332" i="1"/>
  <c r="CA332" i="1"/>
  <c r="U38" i="6" s="1"/>
  <c r="BH332" i="1"/>
  <c r="BF332" i="1"/>
  <c r="CA324" i="1"/>
  <c r="U30" i="6" s="1"/>
  <c r="BF324" i="1"/>
  <c r="BD324" i="1"/>
  <c r="BB324" i="1"/>
  <c r="AV324" i="1"/>
  <c r="BJ324" i="1"/>
  <c r="BH324" i="1"/>
  <c r="AT324" i="1"/>
  <c r="AZ324" i="1"/>
  <c r="AX324" i="1"/>
  <c r="AM378" i="1"/>
  <c r="R84" i="6" s="1"/>
  <c r="BB319" i="1"/>
  <c r="BF319" i="1"/>
  <c r="BH319" i="1"/>
  <c r="AV319" i="1"/>
  <c r="BD319" i="1"/>
  <c r="AZ319" i="1"/>
  <c r="BJ319" i="1"/>
  <c r="AT319" i="1"/>
  <c r="AX319" i="1"/>
  <c r="CA319" i="1"/>
  <c r="U25" i="6" s="1"/>
  <c r="BF337" i="1"/>
  <c r="BD337" i="1"/>
  <c r="CA337" i="1"/>
  <c r="U43" i="6" s="1"/>
  <c r="BH337" i="1"/>
  <c r="BB337" i="1"/>
  <c r="AZ337" i="1"/>
  <c r="AX337" i="1"/>
  <c r="BJ337" i="1"/>
  <c r="AT337" i="1"/>
  <c r="AV337" i="1"/>
  <c r="AM362" i="1"/>
  <c r="R68" i="6" s="1"/>
  <c r="AM320" i="1"/>
  <c r="R26" i="6" s="1"/>
  <c r="AX365" i="1"/>
  <c r="AZ365" i="1"/>
  <c r="AV365" i="1"/>
  <c r="AT365" i="1"/>
  <c r="BJ365" i="1"/>
  <c r="BD365" i="1"/>
  <c r="BH365" i="1"/>
  <c r="CA365" i="1"/>
  <c r="U71" i="6" s="1"/>
  <c r="BB365" i="1"/>
  <c r="BF365" i="1"/>
  <c r="BD318" i="1"/>
  <c r="AZ318" i="1"/>
  <c r="BH318" i="1"/>
  <c r="AX318" i="1"/>
  <c r="BF318" i="1"/>
  <c r="AT318" i="1"/>
  <c r="BB318" i="1"/>
  <c r="CA318" i="1"/>
  <c r="U24" i="6" s="1"/>
  <c r="AV318" i="1"/>
  <c r="BJ318" i="1"/>
  <c r="AZ379" i="1"/>
  <c r="BJ379" i="1"/>
  <c r="AT379" i="1"/>
  <c r="BH379" i="1"/>
  <c r="BB379" i="1"/>
  <c r="CA379" i="1"/>
  <c r="U85" i="6" s="1"/>
  <c r="BF379" i="1"/>
  <c r="AV379" i="1"/>
  <c r="BD379" i="1"/>
  <c r="AX379" i="1"/>
  <c r="AM352" i="1"/>
  <c r="R58" i="6" s="1"/>
  <c r="AM389" i="1"/>
  <c r="R95" i="6" s="1"/>
  <c r="BD392" i="1"/>
  <c r="AX392" i="1"/>
  <c r="BB392" i="1"/>
  <c r="BF392" i="1"/>
  <c r="AZ392" i="1"/>
  <c r="CA392" i="1"/>
  <c r="U98" i="6" s="1"/>
  <c r="AV392" i="1"/>
  <c r="BJ392" i="1"/>
  <c r="AT392" i="1"/>
  <c r="BH392" i="1"/>
  <c r="BJ389" i="1"/>
  <c r="AV389" i="1"/>
  <c r="AT389" i="1"/>
  <c r="CA389" i="1"/>
  <c r="U95" i="6" s="1"/>
  <c r="BH389" i="1"/>
  <c r="BF389" i="1"/>
  <c r="BD389" i="1"/>
  <c r="AX389" i="1"/>
  <c r="BB389" i="1"/>
  <c r="AZ389" i="1"/>
  <c r="AT371" i="1"/>
  <c r="BH371" i="1"/>
  <c r="CA371" i="1"/>
  <c r="U77" i="6" s="1"/>
  <c r="BD371" i="1"/>
  <c r="BB371" i="1"/>
  <c r="AZ371" i="1"/>
  <c r="BF371" i="1"/>
  <c r="AV371" i="1"/>
  <c r="BJ371" i="1"/>
  <c r="AX371" i="1"/>
  <c r="CA340" i="1"/>
  <c r="U46" i="6" s="1"/>
  <c r="BJ340" i="1"/>
  <c r="BH340" i="1"/>
  <c r="BB340" i="1"/>
  <c r="AV340" i="1"/>
  <c r="BD340" i="1"/>
  <c r="AZ340" i="1"/>
  <c r="AX340" i="1"/>
  <c r="AT340" i="1"/>
  <c r="BF340" i="1"/>
  <c r="AM327" i="1"/>
  <c r="R33" i="6" s="1"/>
  <c r="AM322" i="1"/>
  <c r="R28" i="6" s="1"/>
  <c r="AM346" i="1"/>
  <c r="R52" i="6" s="1"/>
  <c r="BH390" i="1"/>
  <c r="BF390" i="1"/>
  <c r="AZ390" i="1"/>
  <c r="BD390" i="1"/>
  <c r="CA390" i="1"/>
  <c r="U96" i="6" s="1"/>
  <c r="BB390" i="1"/>
  <c r="AV390" i="1"/>
  <c r="AX390" i="1"/>
  <c r="BJ390" i="1"/>
  <c r="AT390" i="1"/>
  <c r="AV317" i="1"/>
  <c r="BH317" i="1"/>
  <c r="BF317" i="1"/>
  <c r="BB317" i="1"/>
  <c r="BD317" i="1"/>
  <c r="AZ317" i="1"/>
  <c r="BJ317" i="1"/>
  <c r="AT317" i="1"/>
  <c r="CA317" i="1"/>
  <c r="U23" i="6" s="1"/>
  <c r="AX317" i="1"/>
  <c r="AM365" i="1"/>
  <c r="R71" i="6" s="1"/>
  <c r="AV355" i="1"/>
  <c r="CA355" i="1"/>
  <c r="U61" i="6" s="1"/>
  <c r="BH355" i="1"/>
  <c r="BF355" i="1"/>
  <c r="BD355" i="1"/>
  <c r="BB355" i="1"/>
  <c r="BJ355" i="1"/>
  <c r="AZ355" i="1"/>
  <c r="AT355" i="1"/>
  <c r="AX355" i="1"/>
  <c r="BF372" i="1"/>
  <c r="BJ372" i="1"/>
  <c r="BD372" i="1"/>
  <c r="AZ372" i="1"/>
  <c r="AT372" i="1"/>
  <c r="AX372" i="1"/>
  <c r="BH372" i="1"/>
  <c r="CA372" i="1"/>
  <c r="U78" i="6" s="1"/>
  <c r="AV372" i="1"/>
  <c r="BB372" i="1"/>
  <c r="AM328" i="1"/>
  <c r="R34" i="6" s="1"/>
  <c r="AX363" i="1"/>
  <c r="BB363" i="1"/>
  <c r="AZ363" i="1"/>
  <c r="AV363" i="1"/>
  <c r="BH363" i="1"/>
  <c r="CA363" i="1"/>
  <c r="U69" i="6" s="1"/>
  <c r="BJ363" i="1"/>
  <c r="BF363" i="1"/>
  <c r="AT363" i="1"/>
  <c r="BD363" i="1"/>
  <c r="BJ395" i="1"/>
  <c r="AT395" i="1"/>
  <c r="AX395" i="1"/>
  <c r="BH395" i="1"/>
  <c r="AV395" i="1"/>
  <c r="BF395" i="1"/>
  <c r="CA395" i="1"/>
  <c r="U101" i="6" s="1"/>
  <c r="BD395" i="1"/>
  <c r="BB395" i="1"/>
  <c r="AZ395" i="1"/>
  <c r="AM386" i="1"/>
  <c r="R92" i="6" s="1"/>
  <c r="AM397" i="1"/>
  <c r="R103" i="6" s="1"/>
  <c r="AZ348" i="1"/>
  <c r="AV348" i="1"/>
  <c r="BF348" i="1"/>
  <c r="AX348" i="1"/>
  <c r="BH348" i="1"/>
  <c r="BD348" i="1"/>
  <c r="BJ348" i="1"/>
  <c r="CA348" i="1"/>
  <c r="U54" i="6" s="1"/>
  <c r="AT348" i="1"/>
  <c r="BB348" i="1"/>
  <c r="BH398" i="1"/>
  <c r="BF398" i="1"/>
  <c r="AZ398" i="1"/>
  <c r="AX398" i="1"/>
  <c r="BD398" i="1"/>
  <c r="CA398" i="1"/>
  <c r="U104" i="6" s="1"/>
  <c r="BB398" i="1"/>
  <c r="AV398" i="1"/>
  <c r="BJ398" i="1"/>
  <c r="AT398" i="1"/>
  <c r="AM347" i="1"/>
  <c r="R53" i="6" s="1"/>
  <c r="AM333" i="1"/>
  <c r="R39" i="6" s="1"/>
  <c r="BH385" i="1"/>
  <c r="BB385" i="1"/>
  <c r="BD385" i="1"/>
  <c r="AZ385" i="1"/>
  <c r="AT385" i="1"/>
  <c r="AX385" i="1"/>
  <c r="CA385" i="1"/>
  <c r="U91" i="6" s="1"/>
  <c r="AV385" i="1"/>
  <c r="BF385" i="1"/>
  <c r="BJ385" i="1"/>
  <c r="S103" i="6" l="1"/>
  <c r="S52" i="6"/>
  <c r="S101" i="6"/>
  <c r="S79" i="6"/>
  <c r="S14" i="6"/>
  <c r="S93" i="6"/>
  <c r="S84" i="6"/>
  <c r="S59" i="6"/>
  <c r="S87" i="6"/>
  <c r="S25" i="6"/>
  <c r="S22" i="6"/>
  <c r="S74" i="6"/>
  <c r="S65" i="6"/>
  <c r="S94" i="6"/>
  <c r="S28" i="6"/>
  <c r="S27" i="6"/>
  <c r="S39" i="6"/>
  <c r="S33" i="6"/>
  <c r="S76" i="6"/>
  <c r="S60" i="6"/>
  <c r="S62" i="6"/>
  <c r="S67" i="6"/>
  <c r="S99" i="6"/>
  <c r="S70" i="6"/>
  <c r="S54" i="6"/>
  <c r="S91" i="6"/>
  <c r="S92" i="6"/>
  <c r="S53" i="6"/>
  <c r="S71" i="6"/>
  <c r="S95" i="6"/>
  <c r="S26" i="6"/>
  <c r="S18" i="6"/>
  <c r="S83" i="6"/>
  <c r="S36" i="6"/>
  <c r="S43" i="6"/>
  <c r="S73" i="6"/>
  <c r="S42" i="6"/>
  <c r="S19" i="6"/>
  <c r="S58" i="6"/>
  <c r="S68" i="6"/>
  <c r="S81" i="6"/>
  <c r="S20" i="6"/>
  <c r="S15" i="6"/>
  <c r="S98" i="6"/>
  <c r="S78" i="6"/>
  <c r="S61" i="6"/>
  <c r="S97" i="6"/>
  <c r="S44" i="6"/>
  <c r="S63" i="6"/>
  <c r="S75" i="6"/>
  <c r="S38" i="6"/>
  <c r="S51" i="6"/>
  <c r="S30" i="6"/>
  <c r="S102" i="6"/>
  <c r="S31" i="6"/>
  <c r="S55" i="6"/>
  <c r="S34" i="6"/>
  <c r="S23" i="6"/>
  <c r="S100" i="6"/>
  <c r="S69" i="6"/>
  <c r="S89" i="6"/>
  <c r="BK64" i="4"/>
  <c r="BK100" i="4"/>
  <c r="BK99" i="4"/>
  <c r="BK98" i="4"/>
  <c r="BK97" i="4"/>
  <c r="BK96" i="4"/>
  <c r="BK95" i="4"/>
  <c r="BK94" i="4"/>
  <c r="BK93" i="4"/>
  <c r="BK92" i="4"/>
  <c r="BK91" i="4"/>
  <c r="BK90" i="4"/>
  <c r="BK89" i="4"/>
  <c r="BK88" i="4"/>
  <c r="BK87" i="4"/>
  <c r="BK86" i="4"/>
  <c r="BK85" i="4"/>
  <c r="BK84" i="4"/>
  <c r="BK83" i="4"/>
  <c r="BK82" i="4"/>
  <c r="BK81" i="4"/>
  <c r="BK80" i="4"/>
  <c r="BK79" i="4"/>
  <c r="BK78" i="4"/>
  <c r="BK77" i="4"/>
  <c r="BK76" i="4"/>
  <c r="BK75" i="4"/>
  <c r="BK74" i="4"/>
  <c r="BK73" i="4"/>
  <c r="BK72" i="4"/>
  <c r="BK71" i="4"/>
  <c r="BK70" i="4"/>
  <c r="BK69" i="4"/>
  <c r="BK68" i="4"/>
  <c r="BK67" i="4"/>
  <c r="BK66" i="4"/>
  <c r="BK65" i="4"/>
  <c r="AS10" i="4"/>
  <c r="AR10" i="4"/>
  <c r="AO10" i="4"/>
  <c r="AM10" i="4"/>
  <c r="AL10" i="4"/>
  <c r="AQ9" i="4"/>
  <c r="AP9" i="4"/>
  <c r="AN9" i="4"/>
  <c r="AK9" i="4"/>
  <c r="AS8" i="4"/>
  <c r="AR8" i="4"/>
  <c r="AQ8" i="4"/>
  <c r="AP8" i="4"/>
  <c r="AO8" i="4"/>
  <c r="AN8" i="4"/>
  <c r="AM8" i="4"/>
  <c r="AL8" i="4"/>
  <c r="AK8" i="4"/>
  <c r="R9" i="4"/>
  <c r="AS9" i="4" s="1"/>
  <c r="Q9" i="4"/>
  <c r="AR9" i="4" s="1"/>
  <c r="P10" i="4"/>
  <c r="AQ10" i="4" s="1"/>
  <c r="O10" i="4"/>
  <c r="AP10" i="4" s="1"/>
  <c r="M10" i="4"/>
  <c r="AN10" i="4" s="1"/>
  <c r="N9" i="4"/>
  <c r="AO9" i="4" s="1"/>
  <c r="L9" i="4"/>
  <c r="AM9" i="4" s="1"/>
  <c r="K9" i="4"/>
  <c r="AL9" i="4" s="1"/>
  <c r="J10" i="4"/>
  <c r="AK10" i="4" s="1"/>
  <c r="G7" i="4"/>
  <c r="G2" i="4"/>
  <c r="F25" i="3"/>
  <c r="G8" i="4" s="1"/>
  <c r="E25" i="3"/>
  <c r="E20" i="3"/>
  <c r="D25" i="3"/>
  <c r="F8" i="4" s="1"/>
  <c r="D17" i="3"/>
  <c r="F2" i="4" s="1"/>
  <c r="E7" i="4"/>
  <c r="E6" i="4"/>
  <c r="E5" i="4"/>
  <c r="E4" i="4"/>
  <c r="E3" i="4"/>
  <c r="E2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4" i="4"/>
  <c r="B13" i="4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J257" i="1"/>
  <c r="K257" i="1" s="1"/>
  <c r="J258" i="1"/>
  <c r="K258" i="1" s="1"/>
  <c r="J259" i="1"/>
  <c r="K259" i="1" s="1"/>
  <c r="J260" i="1"/>
  <c r="K260" i="1" s="1"/>
  <c r="J261" i="1"/>
  <c r="K261" i="1" s="1"/>
  <c r="J262" i="1"/>
  <c r="K262" i="1" s="1"/>
  <c r="J263" i="1"/>
  <c r="K263" i="1" s="1"/>
  <c r="J264" i="1"/>
  <c r="K264" i="1" s="1"/>
  <c r="J265" i="1"/>
  <c r="K265" i="1" s="1"/>
  <c r="J266" i="1"/>
  <c r="K266" i="1" s="1"/>
  <c r="J267" i="1"/>
  <c r="K267" i="1" s="1"/>
  <c r="J268" i="1"/>
  <c r="K268" i="1" s="1"/>
  <c r="J269" i="1"/>
  <c r="K269" i="1" s="1"/>
  <c r="J270" i="1"/>
  <c r="K270" i="1" s="1"/>
  <c r="J271" i="1"/>
  <c r="K271" i="1" s="1"/>
  <c r="J272" i="1"/>
  <c r="K272" i="1" s="1"/>
  <c r="J273" i="1"/>
  <c r="K273" i="1" s="1"/>
  <c r="J274" i="1"/>
  <c r="K274" i="1" s="1"/>
  <c r="J275" i="1"/>
  <c r="K275" i="1" s="1"/>
  <c r="J276" i="1"/>
  <c r="K276" i="1" s="1"/>
  <c r="J277" i="1"/>
  <c r="K277" i="1" s="1"/>
  <c r="J278" i="1"/>
  <c r="K278" i="1" s="1"/>
  <c r="J279" i="1"/>
  <c r="K279" i="1" s="1"/>
  <c r="J280" i="1"/>
  <c r="K280" i="1" s="1"/>
  <c r="J281" i="1"/>
  <c r="K281" i="1" s="1"/>
  <c r="J282" i="1"/>
  <c r="K282" i="1" s="1"/>
  <c r="J283" i="1"/>
  <c r="K283" i="1" s="1"/>
  <c r="J284" i="1"/>
  <c r="K284" i="1" s="1"/>
  <c r="J285" i="1"/>
  <c r="K285" i="1" s="1"/>
  <c r="J286" i="1"/>
  <c r="K286" i="1" s="1"/>
  <c r="J287" i="1"/>
  <c r="K287" i="1" s="1"/>
  <c r="J288" i="1"/>
  <c r="K288" i="1" s="1"/>
  <c r="J289" i="1"/>
  <c r="K289" i="1" s="1"/>
  <c r="J290" i="1"/>
  <c r="K290" i="1" s="1"/>
  <c r="J291" i="1"/>
  <c r="K291" i="1" s="1"/>
  <c r="J292" i="1"/>
  <c r="K292" i="1" s="1"/>
  <c r="J256" i="1"/>
  <c r="K256" i="1" s="1"/>
  <c r="F18" i="3"/>
  <c r="G3" i="4" s="1"/>
  <c r="F19" i="3"/>
  <c r="G4" i="4" s="1"/>
  <c r="F20" i="3"/>
  <c r="G5" i="4" s="1"/>
  <c r="F21" i="3"/>
  <c r="G6" i="4" s="1"/>
  <c r="F23" i="3"/>
  <c r="F24" i="3"/>
  <c r="J223" i="1"/>
  <c r="K223" i="1" s="1"/>
  <c r="J222" i="1"/>
  <c r="K222" i="1" s="1"/>
  <c r="J220" i="1"/>
  <c r="K220" i="1" s="1"/>
  <c r="J219" i="1"/>
  <c r="K219" i="1" s="1"/>
  <c r="J218" i="1"/>
  <c r="K218" i="1" s="1"/>
  <c r="J217" i="1"/>
  <c r="K217" i="1" s="1"/>
  <c r="J216" i="1"/>
  <c r="K216" i="1" s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E18" i="3"/>
  <c r="E19" i="3"/>
  <c r="E21" i="3"/>
  <c r="E17" i="3"/>
  <c r="D22" i="3"/>
  <c r="F7" i="4" s="1"/>
  <c r="D24" i="3"/>
  <c r="D21" i="3"/>
  <c r="F6" i="4" s="1"/>
  <c r="D20" i="3"/>
  <c r="F5" i="4" s="1"/>
  <c r="D19" i="3"/>
  <c r="F4" i="4" s="1"/>
  <c r="D18" i="3"/>
  <c r="F3" i="4" s="1"/>
  <c r="I12" i="3"/>
  <c r="I11" i="3"/>
  <c r="I10" i="3"/>
  <c r="I9" i="3"/>
  <c r="I8" i="3"/>
  <c r="I6" i="3"/>
  <c r="I7" i="3"/>
  <c r="T5" i="1" l="1"/>
  <c r="W5" i="1" s="1"/>
  <c r="T300" i="1"/>
  <c r="W300" i="1" s="1"/>
  <c r="T322" i="1"/>
  <c r="W322" i="1" s="1"/>
  <c r="T332" i="1"/>
  <c r="W332" i="1" s="1"/>
  <c r="T335" i="1"/>
  <c r="W335" i="1" s="1"/>
  <c r="T380" i="1"/>
  <c r="W380" i="1" s="1"/>
  <c r="T309" i="1"/>
  <c r="W309" i="1" s="1"/>
  <c r="T346" i="1"/>
  <c r="W346" i="1" s="1"/>
  <c r="T319" i="1"/>
  <c r="W319" i="1" s="1"/>
  <c r="T345" i="1"/>
  <c r="W345" i="1" s="1"/>
  <c r="T370" i="1"/>
  <c r="W370" i="1" s="1"/>
  <c r="T394" i="1"/>
  <c r="W394" i="1" s="1"/>
  <c r="T311" i="1"/>
  <c r="W311" i="1" s="1"/>
  <c r="T353" i="1"/>
  <c r="W353" i="1" s="1"/>
  <c r="T356" i="1"/>
  <c r="W356" i="1" s="1"/>
  <c r="T358" i="1"/>
  <c r="W358" i="1" s="1"/>
  <c r="T341" i="1"/>
  <c r="W341" i="1" s="1"/>
  <c r="T395" i="1"/>
  <c r="W395" i="1" s="1"/>
  <c r="T324" i="1"/>
  <c r="W324" i="1" s="1"/>
  <c r="T320" i="1"/>
  <c r="W320" i="1" s="1"/>
  <c r="T314" i="1"/>
  <c r="W314" i="1" s="1"/>
  <c r="T371" i="1"/>
  <c r="W371" i="1" s="1"/>
  <c r="T378" i="1"/>
  <c r="W378" i="1" s="1"/>
  <c r="T359" i="1"/>
  <c r="W359" i="1" s="1"/>
  <c r="T379" i="1"/>
  <c r="W379" i="1" s="1"/>
  <c r="T357" i="1"/>
  <c r="W357" i="1" s="1"/>
  <c r="T306" i="1"/>
  <c r="W306" i="1" s="1"/>
  <c r="T381" i="1"/>
  <c r="W381" i="1" s="1"/>
  <c r="T360" i="1"/>
  <c r="W360" i="1" s="1"/>
  <c r="T352" i="1"/>
  <c r="W352" i="1" s="1"/>
  <c r="T305" i="1"/>
  <c r="W305" i="1" s="1"/>
  <c r="T376" i="1"/>
  <c r="W376" i="1" s="1"/>
  <c r="T348" i="1"/>
  <c r="W348" i="1" s="1"/>
  <c r="T366" i="1"/>
  <c r="W366" i="1" s="1"/>
  <c r="T377" i="1"/>
  <c r="W377" i="1" s="1"/>
  <c r="T386" i="1"/>
  <c r="W386" i="1" s="1"/>
  <c r="T384" i="1"/>
  <c r="W384" i="1" s="1"/>
  <c r="T330" i="1"/>
  <c r="W330" i="1" s="1"/>
  <c r="T326" i="1"/>
  <c r="W326" i="1" s="1"/>
  <c r="T304" i="1"/>
  <c r="W304" i="1" s="1"/>
  <c r="T392" i="1"/>
  <c r="W392" i="1" s="1"/>
  <c r="T344" i="1"/>
  <c r="W344" i="1" s="1"/>
  <c r="T312" i="1"/>
  <c r="W312" i="1" s="1"/>
  <c r="T391" i="1"/>
  <c r="W391" i="1" s="1"/>
  <c r="T374" i="1"/>
  <c r="W374" i="1" s="1"/>
  <c r="T383" i="1"/>
  <c r="W383" i="1" s="1"/>
  <c r="T393" i="1"/>
  <c r="W393" i="1" s="1"/>
  <c r="T308" i="1"/>
  <c r="W308" i="1" s="1"/>
  <c r="T375" i="1"/>
  <c r="W375" i="1" s="1"/>
  <c r="T369" i="1"/>
  <c r="W369" i="1" s="1"/>
  <c r="T355" i="1"/>
  <c r="W355" i="1" s="1"/>
  <c r="T334" i="1"/>
  <c r="W334" i="1" s="1"/>
  <c r="T321" i="1"/>
  <c r="W321" i="1" s="1"/>
  <c r="T310" i="1"/>
  <c r="W310" i="1" s="1"/>
  <c r="T347" i="1"/>
  <c r="W347" i="1" s="1"/>
  <c r="T325" i="1"/>
  <c r="W325" i="1" s="1"/>
  <c r="T385" i="1"/>
  <c r="W385" i="1" s="1"/>
  <c r="T372" i="1"/>
  <c r="W372" i="1" s="1"/>
  <c r="T331" i="1"/>
  <c r="W331" i="1" s="1"/>
  <c r="T387" i="1"/>
  <c r="W387" i="1" s="1"/>
  <c r="T351" i="1"/>
  <c r="W351" i="1" s="1"/>
  <c r="T388" i="1"/>
  <c r="W388" i="1" s="1"/>
  <c r="T299" i="1"/>
  <c r="W299" i="1" s="1"/>
  <c r="T317" i="1"/>
  <c r="W317" i="1" s="1"/>
  <c r="T340" i="1"/>
  <c r="W340" i="1" s="1"/>
  <c r="T364" i="1"/>
  <c r="W364" i="1" s="1"/>
  <c r="T313" i="1"/>
  <c r="W313" i="1" s="1"/>
  <c r="T328" i="1"/>
  <c r="W328" i="1" s="1"/>
  <c r="T339" i="1"/>
  <c r="W339" i="1" s="1"/>
  <c r="T365" i="1"/>
  <c r="W365" i="1" s="1"/>
  <c r="T350" i="1"/>
  <c r="W350" i="1" s="1"/>
  <c r="T367" i="1"/>
  <c r="W367" i="1" s="1"/>
  <c r="T373" i="1"/>
  <c r="W373" i="1" s="1"/>
  <c r="T323" i="1"/>
  <c r="W323" i="1" s="1"/>
  <c r="T362" i="1"/>
  <c r="W362" i="1" s="1"/>
  <c r="T327" i="1"/>
  <c r="W327" i="1" s="1"/>
  <c r="T316" i="1"/>
  <c r="W316" i="1" s="1"/>
  <c r="T302" i="1"/>
  <c r="W302" i="1" s="1"/>
  <c r="T315" i="1"/>
  <c r="W315" i="1" s="1"/>
  <c r="T343" i="1"/>
  <c r="W343" i="1" s="1"/>
  <c r="T396" i="1"/>
  <c r="W396" i="1" s="1"/>
  <c r="T397" i="1"/>
  <c r="W397" i="1" s="1"/>
  <c r="T361" i="1"/>
  <c r="W361" i="1" s="1"/>
  <c r="T301" i="1"/>
  <c r="W301" i="1" s="1"/>
  <c r="T389" i="1"/>
  <c r="W389" i="1" s="1"/>
  <c r="T303" i="1"/>
  <c r="W303" i="1" s="1"/>
  <c r="T349" i="1"/>
  <c r="W349" i="1" s="1"/>
  <c r="T336" i="1"/>
  <c r="W336" i="1" s="1"/>
  <c r="T354" i="1"/>
  <c r="W354" i="1" s="1"/>
  <c r="T368" i="1"/>
  <c r="W368" i="1" s="1"/>
  <c r="T338" i="1"/>
  <c r="W338" i="1" s="1"/>
  <c r="T363" i="1"/>
  <c r="W363" i="1" s="1"/>
  <c r="T398" i="1"/>
  <c r="W398" i="1" s="1"/>
  <c r="T333" i="1"/>
  <c r="W333" i="1" s="1"/>
  <c r="T307" i="1"/>
  <c r="W307" i="1" s="1"/>
  <c r="T337" i="1"/>
  <c r="W337" i="1" s="1"/>
  <c r="T318" i="1"/>
  <c r="W318" i="1" s="1"/>
  <c r="T382" i="1"/>
  <c r="W382" i="1" s="1"/>
  <c r="T390" i="1"/>
  <c r="W390" i="1" s="1"/>
  <c r="T329" i="1"/>
  <c r="W329" i="1" s="1"/>
  <c r="T342" i="1"/>
  <c r="W342" i="1" s="1"/>
  <c r="S5" i="1"/>
  <c r="V5" i="1" s="1"/>
  <c r="S299" i="1"/>
  <c r="V299" i="1" s="1"/>
  <c r="Z299" i="1" s="1"/>
  <c r="S341" i="1"/>
  <c r="V341" i="1" s="1"/>
  <c r="S395" i="1"/>
  <c r="V395" i="1" s="1"/>
  <c r="S352" i="1"/>
  <c r="V352" i="1" s="1"/>
  <c r="S309" i="1"/>
  <c r="V309" i="1" s="1"/>
  <c r="S346" i="1"/>
  <c r="V346" i="1" s="1"/>
  <c r="S330" i="1"/>
  <c r="V330" i="1" s="1"/>
  <c r="S370" i="1"/>
  <c r="V370" i="1" s="1"/>
  <c r="S342" i="1"/>
  <c r="V342" i="1" s="1"/>
  <c r="S304" i="1"/>
  <c r="V304" i="1" s="1"/>
  <c r="Z304" i="1" s="1"/>
  <c r="S307" i="1"/>
  <c r="V307" i="1" s="1"/>
  <c r="S386" i="1"/>
  <c r="V386" i="1" s="1"/>
  <c r="S391" i="1"/>
  <c r="V391" i="1" s="1"/>
  <c r="S396" i="1"/>
  <c r="V396" i="1" s="1"/>
  <c r="S358" i="1"/>
  <c r="V358" i="1" s="1"/>
  <c r="S390" i="1"/>
  <c r="V390" i="1" s="1"/>
  <c r="S312" i="1"/>
  <c r="V312" i="1" s="1"/>
  <c r="S360" i="1"/>
  <c r="V360" i="1" s="1"/>
  <c r="S315" i="1"/>
  <c r="V315" i="1" s="1"/>
  <c r="S314" i="1"/>
  <c r="V314" i="1" s="1"/>
  <c r="S366" i="1"/>
  <c r="V366" i="1" s="1"/>
  <c r="S398" i="1"/>
  <c r="V398" i="1" s="1"/>
  <c r="S392" i="1"/>
  <c r="V392" i="1" s="1"/>
  <c r="S344" i="1"/>
  <c r="V344" i="1" s="1"/>
  <c r="S363" i="1"/>
  <c r="V363" i="1" s="1"/>
  <c r="S353" i="1"/>
  <c r="V353" i="1" s="1"/>
  <c r="S369" i="1"/>
  <c r="V369" i="1" s="1"/>
  <c r="S359" i="1"/>
  <c r="V359" i="1" s="1"/>
  <c r="S371" i="1"/>
  <c r="V371" i="1" s="1"/>
  <c r="S320" i="1"/>
  <c r="V320" i="1" s="1"/>
  <c r="S368" i="1"/>
  <c r="V368" i="1" s="1"/>
  <c r="S323" i="1"/>
  <c r="V323" i="1" s="1"/>
  <c r="S301" i="1"/>
  <c r="V301" i="1" s="1"/>
  <c r="Z301" i="1" s="1"/>
  <c r="S362" i="1"/>
  <c r="V362" i="1" s="1"/>
  <c r="S333" i="1"/>
  <c r="V333" i="1" s="1"/>
  <c r="S378" i="1"/>
  <c r="V378" i="1" s="1"/>
  <c r="S325" i="1"/>
  <c r="V325" i="1" s="1"/>
  <c r="S322" i="1"/>
  <c r="V322" i="1" s="1"/>
  <c r="S354" i="1"/>
  <c r="V354" i="1" s="1"/>
  <c r="S388" i="1"/>
  <c r="V388" i="1" s="1"/>
  <c r="S317" i="1"/>
  <c r="V317" i="1" s="1"/>
  <c r="S308" i="1"/>
  <c r="V308" i="1" s="1"/>
  <c r="S324" i="1"/>
  <c r="V324" i="1" s="1"/>
  <c r="S336" i="1"/>
  <c r="V336" i="1" s="1"/>
  <c r="S374" i="1"/>
  <c r="V374" i="1" s="1"/>
  <c r="S313" i="1"/>
  <c r="V313" i="1" s="1"/>
  <c r="S347" i="1"/>
  <c r="V347" i="1" s="1"/>
  <c r="S383" i="1"/>
  <c r="V383" i="1" s="1"/>
  <c r="S357" i="1"/>
  <c r="V357" i="1" s="1"/>
  <c r="S350" i="1"/>
  <c r="V350" i="1" s="1"/>
  <c r="S397" i="1"/>
  <c r="V397" i="1" s="1"/>
  <c r="S387" i="1"/>
  <c r="V387" i="1" s="1"/>
  <c r="S349" i="1"/>
  <c r="V349" i="1" s="1"/>
  <c r="S394" i="1"/>
  <c r="V394" i="1" s="1"/>
  <c r="S364" i="1"/>
  <c r="V364" i="1" s="1"/>
  <c r="S389" i="1"/>
  <c r="V389" i="1" s="1"/>
  <c r="S393" i="1"/>
  <c r="V393" i="1" s="1"/>
  <c r="S351" i="1"/>
  <c r="V351" i="1" s="1"/>
  <c r="S375" i="1"/>
  <c r="V375" i="1" s="1"/>
  <c r="S321" i="1"/>
  <c r="V321" i="1" s="1"/>
  <c r="S310" i="1"/>
  <c r="V310" i="1" s="1"/>
  <c r="S305" i="1"/>
  <c r="V305" i="1" s="1"/>
  <c r="Z305" i="1" s="1"/>
  <c r="S373" i="1"/>
  <c r="V373" i="1" s="1"/>
  <c r="S311" i="1"/>
  <c r="V311" i="1" s="1"/>
  <c r="S345" i="1"/>
  <c r="V345" i="1" s="1"/>
  <c r="S316" i="1"/>
  <c r="V316" i="1" s="1"/>
  <c r="S340" i="1"/>
  <c r="V340" i="1" s="1"/>
  <c r="S331" i="1"/>
  <c r="V331" i="1" s="1"/>
  <c r="S337" i="1"/>
  <c r="V337" i="1" s="1"/>
  <c r="S377" i="1"/>
  <c r="V377" i="1" s="1"/>
  <c r="S382" i="1"/>
  <c r="V382" i="1" s="1"/>
  <c r="S385" i="1"/>
  <c r="V385" i="1" s="1"/>
  <c r="S361" i="1"/>
  <c r="V361" i="1" s="1"/>
  <c r="S356" i="1"/>
  <c r="V356" i="1" s="1"/>
  <c r="S372" i="1"/>
  <c r="V372" i="1" s="1"/>
  <c r="S365" i="1"/>
  <c r="V365" i="1" s="1"/>
  <c r="S379" i="1"/>
  <c r="V379" i="1" s="1"/>
  <c r="S303" i="1"/>
  <c r="V303" i="1" s="1"/>
  <c r="Z303" i="1" s="1"/>
  <c r="S380" i="1"/>
  <c r="V380" i="1" s="1"/>
  <c r="S376" i="1"/>
  <c r="V376" i="1" s="1"/>
  <c r="S319" i="1"/>
  <c r="V319" i="1" s="1"/>
  <c r="S355" i="1"/>
  <c r="V355" i="1" s="1"/>
  <c r="S339" i="1"/>
  <c r="V339" i="1" s="1"/>
  <c r="S343" i="1"/>
  <c r="V343" i="1" s="1"/>
  <c r="S334" i="1"/>
  <c r="V334" i="1" s="1"/>
  <c r="S338" i="1"/>
  <c r="V338" i="1" s="1"/>
  <c r="S329" i="1"/>
  <c r="V329" i="1" s="1"/>
  <c r="S328" i="1"/>
  <c r="V328" i="1" s="1"/>
  <c r="S332" i="1"/>
  <c r="V332" i="1" s="1"/>
  <c r="S327" i="1"/>
  <c r="V327" i="1" s="1"/>
  <c r="S306" i="1"/>
  <c r="V306" i="1" s="1"/>
  <c r="Z306" i="1" s="1"/>
  <c r="S318" i="1"/>
  <c r="V318" i="1" s="1"/>
  <c r="S381" i="1"/>
  <c r="V381" i="1" s="1"/>
  <c r="S348" i="1"/>
  <c r="V348" i="1" s="1"/>
  <c r="S384" i="1"/>
  <c r="V384" i="1" s="1"/>
  <c r="S335" i="1"/>
  <c r="V335" i="1" s="1"/>
  <c r="S326" i="1"/>
  <c r="V326" i="1" s="1"/>
  <c r="S300" i="1"/>
  <c r="V300" i="1" s="1"/>
  <c r="Z300" i="1" s="1"/>
  <c r="S302" i="1"/>
  <c r="V302" i="1" s="1"/>
  <c r="Z302" i="1" s="1"/>
  <c r="S367" i="1"/>
  <c r="V367" i="1" s="1"/>
  <c r="U5" i="1"/>
  <c r="X5" i="1" s="1"/>
  <c r="U348" i="1"/>
  <c r="X348" i="1" s="1"/>
  <c r="U325" i="1"/>
  <c r="X325" i="1" s="1"/>
  <c r="U349" i="1"/>
  <c r="X349" i="1" s="1"/>
  <c r="U386" i="1"/>
  <c r="X386" i="1" s="1"/>
  <c r="U396" i="1"/>
  <c r="X396" i="1" s="1"/>
  <c r="U340" i="1"/>
  <c r="X340" i="1" s="1"/>
  <c r="U343" i="1"/>
  <c r="X343" i="1" s="1"/>
  <c r="U357" i="1"/>
  <c r="X357" i="1" s="1"/>
  <c r="U359" i="1"/>
  <c r="X359" i="1" s="1"/>
  <c r="U309" i="1"/>
  <c r="X309" i="1" s="1"/>
  <c r="U346" i="1"/>
  <c r="X346" i="1" s="1"/>
  <c r="U391" i="1"/>
  <c r="X391" i="1" s="1"/>
  <c r="U373" i="1"/>
  <c r="X373" i="1" s="1"/>
  <c r="U370" i="1"/>
  <c r="X370" i="1" s="1"/>
  <c r="U299" i="1"/>
  <c r="X299" i="1" s="1"/>
  <c r="AD299" i="1" s="1"/>
  <c r="U385" i="1"/>
  <c r="X385" i="1" s="1"/>
  <c r="U306" i="1"/>
  <c r="X306" i="1" s="1"/>
  <c r="AD306" i="1" s="1"/>
  <c r="U318" i="1"/>
  <c r="X318" i="1" s="1"/>
  <c r="U382" i="1"/>
  <c r="X382" i="1" s="1"/>
  <c r="U377" i="1"/>
  <c r="X377" i="1" s="1"/>
  <c r="U345" i="1"/>
  <c r="X345" i="1" s="1"/>
  <c r="U329" i="1"/>
  <c r="X329" i="1" s="1"/>
  <c r="U326" i="1"/>
  <c r="X326" i="1" s="1"/>
  <c r="U302" i="1"/>
  <c r="X302" i="1" s="1"/>
  <c r="AD302" i="1" s="1"/>
  <c r="U375" i="1"/>
  <c r="X375" i="1" s="1"/>
  <c r="U393" i="1"/>
  <c r="X393" i="1" s="1"/>
  <c r="U301" i="1"/>
  <c r="X301" i="1" s="1"/>
  <c r="AD301" i="1" s="1"/>
  <c r="U364" i="1"/>
  <c r="X364" i="1" s="1"/>
  <c r="U327" i="1"/>
  <c r="X327" i="1" s="1"/>
  <c r="U320" i="1"/>
  <c r="X320" i="1" s="1"/>
  <c r="U312" i="1"/>
  <c r="X312" i="1" s="1"/>
  <c r="U338" i="1"/>
  <c r="X338" i="1" s="1"/>
  <c r="U395" i="1"/>
  <c r="X395" i="1" s="1"/>
  <c r="U310" i="1"/>
  <c r="X310" i="1" s="1"/>
  <c r="U342" i="1"/>
  <c r="X342" i="1" s="1"/>
  <c r="U352" i="1"/>
  <c r="X352" i="1" s="1"/>
  <c r="U347" i="1"/>
  <c r="X347" i="1" s="1"/>
  <c r="U336" i="1"/>
  <c r="X336" i="1" s="1"/>
  <c r="U362" i="1"/>
  <c r="X362" i="1" s="1"/>
  <c r="U354" i="1"/>
  <c r="X354" i="1" s="1"/>
  <c r="U389" i="1"/>
  <c r="X389" i="1" s="1"/>
  <c r="U341" i="1"/>
  <c r="X341" i="1" s="1"/>
  <c r="U324" i="1"/>
  <c r="X324" i="1" s="1"/>
  <c r="U332" i="1"/>
  <c r="X332" i="1" s="1"/>
  <c r="U315" i="1"/>
  <c r="X315" i="1" s="1"/>
  <c r="U330" i="1"/>
  <c r="X330" i="1" s="1"/>
  <c r="U380" i="1"/>
  <c r="X380" i="1" s="1"/>
  <c r="U319" i="1"/>
  <c r="X319" i="1" s="1"/>
  <c r="U360" i="1"/>
  <c r="X360" i="1" s="1"/>
  <c r="U311" i="1"/>
  <c r="X311" i="1" s="1"/>
  <c r="U316" i="1"/>
  <c r="X316" i="1" s="1"/>
  <c r="U339" i="1"/>
  <c r="X339" i="1" s="1"/>
  <c r="U392" i="1"/>
  <c r="X392" i="1" s="1"/>
  <c r="U313" i="1"/>
  <c r="X313" i="1" s="1"/>
  <c r="U323" i="1"/>
  <c r="X323" i="1" s="1"/>
  <c r="U322" i="1"/>
  <c r="X322" i="1" s="1"/>
  <c r="U353" i="1"/>
  <c r="X353" i="1" s="1"/>
  <c r="U394" i="1"/>
  <c r="X394" i="1" s="1"/>
  <c r="U372" i="1"/>
  <c r="X372" i="1" s="1"/>
  <c r="U383" i="1"/>
  <c r="X383" i="1" s="1"/>
  <c r="U365" i="1"/>
  <c r="X365" i="1" s="1"/>
  <c r="U368" i="1"/>
  <c r="X368" i="1" s="1"/>
  <c r="U331" i="1"/>
  <c r="X331" i="1" s="1"/>
  <c r="U300" i="1"/>
  <c r="X300" i="1" s="1"/>
  <c r="AD300" i="1" s="1"/>
  <c r="U344" i="1"/>
  <c r="X344" i="1" s="1"/>
  <c r="U308" i="1"/>
  <c r="X308" i="1" s="1"/>
  <c r="U351" i="1"/>
  <c r="X351" i="1" s="1"/>
  <c r="U337" i="1"/>
  <c r="X337" i="1" s="1"/>
  <c r="U388" i="1"/>
  <c r="X388" i="1" s="1"/>
  <c r="U334" i="1"/>
  <c r="X334" i="1" s="1"/>
  <c r="U358" i="1"/>
  <c r="X358" i="1" s="1"/>
  <c r="U305" i="1"/>
  <c r="X305" i="1" s="1"/>
  <c r="AD305" i="1" s="1"/>
  <c r="U367" i="1"/>
  <c r="X367" i="1" s="1"/>
  <c r="U369" i="1"/>
  <c r="X369" i="1" s="1"/>
  <c r="U366" i="1"/>
  <c r="X366" i="1" s="1"/>
  <c r="U321" i="1"/>
  <c r="X321" i="1" s="1"/>
  <c r="U371" i="1"/>
  <c r="X371" i="1" s="1"/>
  <c r="U398" i="1"/>
  <c r="X398" i="1" s="1"/>
  <c r="U356" i="1"/>
  <c r="X356" i="1" s="1"/>
  <c r="U390" i="1"/>
  <c r="X390" i="1" s="1"/>
  <c r="U335" i="1"/>
  <c r="X335" i="1" s="1"/>
  <c r="U384" i="1"/>
  <c r="X384" i="1" s="1"/>
  <c r="U387" i="1"/>
  <c r="X387" i="1" s="1"/>
  <c r="U303" i="1"/>
  <c r="X303" i="1" s="1"/>
  <c r="AD303" i="1" s="1"/>
  <c r="U314" i="1"/>
  <c r="X314" i="1" s="1"/>
  <c r="U304" i="1"/>
  <c r="X304" i="1" s="1"/>
  <c r="AD304" i="1" s="1"/>
  <c r="U317" i="1"/>
  <c r="X317" i="1" s="1"/>
  <c r="U376" i="1"/>
  <c r="X376" i="1" s="1"/>
  <c r="U328" i="1"/>
  <c r="X328" i="1" s="1"/>
  <c r="U361" i="1"/>
  <c r="X361" i="1" s="1"/>
  <c r="U378" i="1"/>
  <c r="X378" i="1" s="1"/>
  <c r="U397" i="1"/>
  <c r="X397" i="1" s="1"/>
  <c r="U333" i="1"/>
  <c r="X333" i="1" s="1"/>
  <c r="U307" i="1"/>
  <c r="X307" i="1" s="1"/>
  <c r="U363" i="1"/>
  <c r="X363" i="1" s="1"/>
  <c r="U379" i="1"/>
  <c r="X379" i="1" s="1"/>
  <c r="U374" i="1"/>
  <c r="X374" i="1" s="1"/>
  <c r="U355" i="1"/>
  <c r="X355" i="1" s="1"/>
  <c r="U381" i="1"/>
  <c r="X381" i="1" s="1"/>
  <c r="U350" i="1"/>
  <c r="X350" i="1" s="1"/>
  <c r="G12" i="4"/>
  <c r="AN12" i="4" s="1"/>
  <c r="BC12" i="4" s="1"/>
  <c r="BS12" i="4" s="1"/>
  <c r="G15" i="4"/>
  <c r="F15" i="4"/>
  <c r="F12" i="4"/>
  <c r="K224" i="1"/>
  <c r="K228" i="1"/>
  <c r="K227" i="1"/>
  <c r="D225" i="1"/>
  <c r="D224" i="1"/>
  <c r="C225" i="1"/>
  <c r="C224" i="1"/>
  <c r="D223" i="1"/>
  <c r="D222" i="1"/>
  <c r="C223" i="1"/>
  <c r="C222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P6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5" i="1"/>
  <c r="O220" i="1"/>
  <c r="U220" i="1" s="1"/>
  <c r="O219" i="1"/>
  <c r="U219" i="1" s="1"/>
  <c r="O218" i="1"/>
  <c r="U218" i="1" s="1"/>
  <c r="O217" i="1"/>
  <c r="U217" i="1" s="1"/>
  <c r="O216" i="1"/>
  <c r="U216" i="1" s="1"/>
  <c r="O215" i="1"/>
  <c r="U215" i="1" s="1"/>
  <c r="O214" i="1"/>
  <c r="O213" i="1"/>
  <c r="U213" i="1" s="1"/>
  <c r="O212" i="1"/>
  <c r="U212" i="1" s="1"/>
  <c r="O211" i="1"/>
  <c r="U211" i="1" s="1"/>
  <c r="O210" i="1"/>
  <c r="U210" i="1" s="1"/>
  <c r="O209" i="1"/>
  <c r="U209" i="1" s="1"/>
  <c r="O208" i="1"/>
  <c r="U208" i="1" s="1"/>
  <c r="O207" i="1"/>
  <c r="U207" i="1" s="1"/>
  <c r="O206" i="1"/>
  <c r="O205" i="1"/>
  <c r="U205" i="1" s="1"/>
  <c r="O204" i="1"/>
  <c r="U204" i="1" s="1"/>
  <c r="O203" i="1"/>
  <c r="U203" i="1" s="1"/>
  <c r="O202" i="1"/>
  <c r="U202" i="1" s="1"/>
  <c r="O201" i="1"/>
  <c r="U201" i="1" s="1"/>
  <c r="O200" i="1"/>
  <c r="U200" i="1" s="1"/>
  <c r="O199" i="1"/>
  <c r="U199" i="1" s="1"/>
  <c r="O198" i="1"/>
  <c r="O197" i="1"/>
  <c r="U197" i="1" s="1"/>
  <c r="O196" i="1"/>
  <c r="U196" i="1" s="1"/>
  <c r="O195" i="1"/>
  <c r="U195" i="1" s="1"/>
  <c r="O194" i="1"/>
  <c r="U194" i="1" s="1"/>
  <c r="O193" i="1"/>
  <c r="U193" i="1" s="1"/>
  <c r="O192" i="1"/>
  <c r="U192" i="1" s="1"/>
  <c r="O191" i="1"/>
  <c r="U191" i="1" s="1"/>
  <c r="O190" i="1"/>
  <c r="O189" i="1"/>
  <c r="U189" i="1" s="1"/>
  <c r="O188" i="1"/>
  <c r="U188" i="1" s="1"/>
  <c r="O187" i="1"/>
  <c r="U187" i="1" s="1"/>
  <c r="O186" i="1"/>
  <c r="U186" i="1" s="1"/>
  <c r="O185" i="1"/>
  <c r="U185" i="1" s="1"/>
  <c r="O184" i="1"/>
  <c r="U184" i="1" s="1"/>
  <c r="O183" i="1"/>
  <c r="U183" i="1" s="1"/>
  <c r="O182" i="1"/>
  <c r="O181" i="1"/>
  <c r="U181" i="1" s="1"/>
  <c r="O180" i="1"/>
  <c r="U180" i="1" s="1"/>
  <c r="O179" i="1"/>
  <c r="U179" i="1" s="1"/>
  <c r="O178" i="1"/>
  <c r="U178" i="1" s="1"/>
  <c r="O177" i="1"/>
  <c r="U177" i="1" s="1"/>
  <c r="O176" i="1"/>
  <c r="U176" i="1" s="1"/>
  <c r="O175" i="1"/>
  <c r="U175" i="1" s="1"/>
  <c r="O174" i="1"/>
  <c r="O173" i="1"/>
  <c r="U173" i="1" s="1"/>
  <c r="O172" i="1"/>
  <c r="U172" i="1" s="1"/>
  <c r="O171" i="1"/>
  <c r="U171" i="1" s="1"/>
  <c r="O170" i="1"/>
  <c r="U170" i="1" s="1"/>
  <c r="O169" i="1"/>
  <c r="U169" i="1" s="1"/>
  <c r="O168" i="1"/>
  <c r="U168" i="1" s="1"/>
  <c r="O167" i="1"/>
  <c r="U167" i="1" s="1"/>
  <c r="O166" i="1"/>
  <c r="O165" i="1"/>
  <c r="U165" i="1" s="1"/>
  <c r="O164" i="1"/>
  <c r="U164" i="1" s="1"/>
  <c r="O163" i="1"/>
  <c r="U163" i="1" s="1"/>
  <c r="O162" i="1"/>
  <c r="U162" i="1" s="1"/>
  <c r="O161" i="1"/>
  <c r="U161" i="1" s="1"/>
  <c r="O160" i="1"/>
  <c r="U160" i="1" s="1"/>
  <c r="O159" i="1"/>
  <c r="U159" i="1" s="1"/>
  <c r="O158" i="1"/>
  <c r="O157" i="1"/>
  <c r="U157" i="1" s="1"/>
  <c r="O156" i="1"/>
  <c r="U156" i="1" s="1"/>
  <c r="O155" i="1"/>
  <c r="U155" i="1" s="1"/>
  <c r="O154" i="1"/>
  <c r="U154" i="1" s="1"/>
  <c r="O153" i="1"/>
  <c r="U153" i="1" s="1"/>
  <c r="O152" i="1"/>
  <c r="U152" i="1" s="1"/>
  <c r="O151" i="1"/>
  <c r="U151" i="1" s="1"/>
  <c r="O150" i="1"/>
  <c r="O149" i="1"/>
  <c r="U149" i="1" s="1"/>
  <c r="O148" i="1"/>
  <c r="U148" i="1" s="1"/>
  <c r="O147" i="1"/>
  <c r="U147" i="1" s="1"/>
  <c r="O146" i="1"/>
  <c r="U146" i="1" s="1"/>
  <c r="O145" i="1"/>
  <c r="U145" i="1" s="1"/>
  <c r="O144" i="1"/>
  <c r="U144" i="1" s="1"/>
  <c r="O143" i="1"/>
  <c r="U143" i="1" s="1"/>
  <c r="O142" i="1"/>
  <c r="O141" i="1"/>
  <c r="U141" i="1" s="1"/>
  <c r="O140" i="1"/>
  <c r="U140" i="1" s="1"/>
  <c r="O139" i="1"/>
  <c r="U139" i="1" s="1"/>
  <c r="O138" i="1"/>
  <c r="U138" i="1" s="1"/>
  <c r="O137" i="1"/>
  <c r="U137" i="1" s="1"/>
  <c r="O136" i="1"/>
  <c r="U136" i="1" s="1"/>
  <c r="O135" i="1"/>
  <c r="U135" i="1" s="1"/>
  <c r="O134" i="1"/>
  <c r="O133" i="1"/>
  <c r="U133" i="1" s="1"/>
  <c r="O132" i="1"/>
  <c r="U132" i="1" s="1"/>
  <c r="O131" i="1"/>
  <c r="U131" i="1" s="1"/>
  <c r="O130" i="1"/>
  <c r="U130" i="1" s="1"/>
  <c r="O129" i="1"/>
  <c r="U129" i="1" s="1"/>
  <c r="O128" i="1"/>
  <c r="U128" i="1" s="1"/>
  <c r="O127" i="1"/>
  <c r="U127" i="1" s="1"/>
  <c r="O126" i="1"/>
  <c r="O125" i="1"/>
  <c r="U125" i="1" s="1"/>
  <c r="O124" i="1"/>
  <c r="U124" i="1" s="1"/>
  <c r="O123" i="1"/>
  <c r="U123" i="1" s="1"/>
  <c r="O122" i="1"/>
  <c r="U122" i="1" s="1"/>
  <c r="O121" i="1"/>
  <c r="U121" i="1" s="1"/>
  <c r="O120" i="1"/>
  <c r="U120" i="1" s="1"/>
  <c r="O119" i="1"/>
  <c r="U119" i="1" s="1"/>
  <c r="O118" i="1"/>
  <c r="O117" i="1"/>
  <c r="U117" i="1" s="1"/>
  <c r="O116" i="1"/>
  <c r="U116" i="1" s="1"/>
  <c r="O115" i="1"/>
  <c r="U115" i="1" s="1"/>
  <c r="O114" i="1"/>
  <c r="U114" i="1" s="1"/>
  <c r="O113" i="1"/>
  <c r="U113" i="1" s="1"/>
  <c r="O112" i="1"/>
  <c r="U112" i="1" s="1"/>
  <c r="O111" i="1"/>
  <c r="U111" i="1" s="1"/>
  <c r="O110" i="1"/>
  <c r="O109" i="1"/>
  <c r="U109" i="1" s="1"/>
  <c r="O108" i="1"/>
  <c r="U108" i="1" s="1"/>
  <c r="O107" i="1"/>
  <c r="U107" i="1" s="1"/>
  <c r="O106" i="1"/>
  <c r="U106" i="1" s="1"/>
  <c r="O105" i="1"/>
  <c r="U105" i="1" s="1"/>
  <c r="O104" i="1"/>
  <c r="U104" i="1" s="1"/>
  <c r="O103" i="1"/>
  <c r="U103" i="1" s="1"/>
  <c r="O102" i="1"/>
  <c r="O101" i="1"/>
  <c r="U101" i="1" s="1"/>
  <c r="O100" i="1"/>
  <c r="U100" i="1" s="1"/>
  <c r="O99" i="1"/>
  <c r="U99" i="1" s="1"/>
  <c r="O98" i="1"/>
  <c r="U98" i="1" s="1"/>
  <c r="O97" i="1"/>
  <c r="U97" i="1" s="1"/>
  <c r="O96" i="1"/>
  <c r="U96" i="1" s="1"/>
  <c r="O95" i="1"/>
  <c r="U95" i="1" s="1"/>
  <c r="O94" i="1"/>
  <c r="O93" i="1"/>
  <c r="U93" i="1" s="1"/>
  <c r="O92" i="1"/>
  <c r="U92" i="1" s="1"/>
  <c r="O91" i="1"/>
  <c r="U91" i="1" s="1"/>
  <c r="O90" i="1"/>
  <c r="U90" i="1" s="1"/>
  <c r="O89" i="1"/>
  <c r="U89" i="1" s="1"/>
  <c r="O88" i="1"/>
  <c r="U88" i="1" s="1"/>
  <c r="O87" i="1"/>
  <c r="U87" i="1" s="1"/>
  <c r="O86" i="1"/>
  <c r="O85" i="1"/>
  <c r="U85" i="1" s="1"/>
  <c r="O84" i="1"/>
  <c r="U84" i="1" s="1"/>
  <c r="O83" i="1"/>
  <c r="U83" i="1" s="1"/>
  <c r="O82" i="1"/>
  <c r="U82" i="1" s="1"/>
  <c r="O81" i="1"/>
  <c r="U81" i="1" s="1"/>
  <c r="O80" i="1"/>
  <c r="U80" i="1" s="1"/>
  <c r="O79" i="1"/>
  <c r="U79" i="1" s="1"/>
  <c r="O78" i="1"/>
  <c r="O77" i="1"/>
  <c r="U77" i="1" s="1"/>
  <c r="O76" i="1"/>
  <c r="U76" i="1" s="1"/>
  <c r="O75" i="1"/>
  <c r="U75" i="1" s="1"/>
  <c r="O74" i="1"/>
  <c r="U74" i="1" s="1"/>
  <c r="O73" i="1"/>
  <c r="U73" i="1" s="1"/>
  <c r="O72" i="1"/>
  <c r="U72" i="1" s="1"/>
  <c r="O71" i="1"/>
  <c r="U71" i="1" s="1"/>
  <c r="O70" i="1"/>
  <c r="O69" i="1"/>
  <c r="U69" i="1" s="1"/>
  <c r="O68" i="1"/>
  <c r="U68" i="1" s="1"/>
  <c r="O67" i="1"/>
  <c r="U67" i="1" s="1"/>
  <c r="O66" i="1"/>
  <c r="U66" i="1" s="1"/>
  <c r="O65" i="1"/>
  <c r="U65" i="1" s="1"/>
  <c r="O64" i="1"/>
  <c r="U64" i="1" s="1"/>
  <c r="O63" i="1"/>
  <c r="U63" i="1" s="1"/>
  <c r="O62" i="1"/>
  <c r="O61" i="1"/>
  <c r="U61" i="1" s="1"/>
  <c r="O60" i="1"/>
  <c r="U60" i="1" s="1"/>
  <c r="O59" i="1"/>
  <c r="U59" i="1" s="1"/>
  <c r="O58" i="1"/>
  <c r="U58" i="1" s="1"/>
  <c r="O57" i="1"/>
  <c r="U57" i="1" s="1"/>
  <c r="O56" i="1"/>
  <c r="U56" i="1" s="1"/>
  <c r="O55" i="1"/>
  <c r="U55" i="1" s="1"/>
  <c r="O54" i="1"/>
  <c r="O53" i="1"/>
  <c r="U53" i="1" s="1"/>
  <c r="O52" i="1"/>
  <c r="U52" i="1" s="1"/>
  <c r="O51" i="1"/>
  <c r="U51" i="1" s="1"/>
  <c r="O50" i="1"/>
  <c r="U50" i="1" s="1"/>
  <c r="O49" i="1"/>
  <c r="U49" i="1" s="1"/>
  <c r="O48" i="1"/>
  <c r="U48" i="1" s="1"/>
  <c r="O47" i="1"/>
  <c r="U47" i="1" s="1"/>
  <c r="O46" i="1"/>
  <c r="O45" i="1"/>
  <c r="U45" i="1" s="1"/>
  <c r="O44" i="1"/>
  <c r="U44" i="1" s="1"/>
  <c r="O43" i="1"/>
  <c r="U43" i="1" s="1"/>
  <c r="O42" i="1"/>
  <c r="U42" i="1" s="1"/>
  <c r="O41" i="1"/>
  <c r="U41" i="1" s="1"/>
  <c r="O40" i="1"/>
  <c r="U40" i="1" s="1"/>
  <c r="O39" i="1"/>
  <c r="U39" i="1" s="1"/>
  <c r="O38" i="1"/>
  <c r="O37" i="1"/>
  <c r="U37" i="1" s="1"/>
  <c r="O36" i="1"/>
  <c r="U36" i="1" s="1"/>
  <c r="O35" i="1"/>
  <c r="U35" i="1" s="1"/>
  <c r="O34" i="1"/>
  <c r="U34" i="1" s="1"/>
  <c r="O33" i="1"/>
  <c r="U33" i="1" s="1"/>
  <c r="O32" i="1"/>
  <c r="U32" i="1" s="1"/>
  <c r="O31" i="1"/>
  <c r="U31" i="1" s="1"/>
  <c r="O30" i="1"/>
  <c r="O29" i="1"/>
  <c r="U29" i="1" s="1"/>
  <c r="O28" i="1"/>
  <c r="U28" i="1" s="1"/>
  <c r="O27" i="1"/>
  <c r="U27" i="1" s="1"/>
  <c r="O26" i="1"/>
  <c r="U26" i="1" s="1"/>
  <c r="O25" i="1"/>
  <c r="U25" i="1" s="1"/>
  <c r="O24" i="1"/>
  <c r="U24" i="1" s="1"/>
  <c r="O23" i="1"/>
  <c r="U23" i="1" s="1"/>
  <c r="O22" i="1"/>
  <c r="O21" i="1"/>
  <c r="U21" i="1" s="1"/>
  <c r="O20" i="1"/>
  <c r="U20" i="1" s="1"/>
  <c r="O19" i="1"/>
  <c r="U19" i="1" s="1"/>
  <c r="O18" i="1"/>
  <c r="U18" i="1" s="1"/>
  <c r="O17" i="1"/>
  <c r="U17" i="1" s="1"/>
  <c r="O16" i="1"/>
  <c r="U16" i="1" s="1"/>
  <c r="O15" i="1"/>
  <c r="U15" i="1" s="1"/>
  <c r="O14" i="1"/>
  <c r="O13" i="1"/>
  <c r="U13" i="1" s="1"/>
  <c r="O12" i="1"/>
  <c r="U12" i="1" s="1"/>
  <c r="O11" i="1"/>
  <c r="U11" i="1" s="1"/>
  <c r="O10" i="1"/>
  <c r="U10" i="1" s="1"/>
  <c r="O9" i="1"/>
  <c r="U9" i="1" s="1"/>
  <c r="O8" i="1"/>
  <c r="U8" i="1" s="1"/>
  <c r="O7" i="1"/>
  <c r="U7" i="1" s="1"/>
  <c r="O6" i="1"/>
  <c r="U6" i="1" s="1"/>
  <c r="O5" i="1"/>
  <c r="M9" i="6" l="1"/>
  <c r="AF303" i="1"/>
  <c r="O9" i="6" s="1"/>
  <c r="AJ303" i="1"/>
  <c r="AE303" i="1"/>
  <c r="N9" i="6" s="1"/>
  <c r="I7" i="6"/>
  <c r="AB301" i="1"/>
  <c r="K7" i="6" s="1"/>
  <c r="AI301" i="1"/>
  <c r="CJ301" i="1" s="1"/>
  <c r="AA301" i="1"/>
  <c r="J7" i="6" s="1"/>
  <c r="I5" i="6"/>
  <c r="AI299" i="1"/>
  <c r="CJ299" i="1" s="1"/>
  <c r="AB299" i="1"/>
  <c r="K5" i="6" s="1"/>
  <c r="AA299" i="1"/>
  <c r="J5" i="6" s="1"/>
  <c r="M7" i="6"/>
  <c r="AF301" i="1"/>
  <c r="O7" i="6" s="1"/>
  <c r="AE301" i="1"/>
  <c r="N7" i="6" s="1"/>
  <c r="AJ301" i="1"/>
  <c r="CK301" i="1" s="1"/>
  <c r="CJ5" i="1"/>
  <c r="Z5" i="1"/>
  <c r="M12" i="6"/>
  <c r="AJ306" i="1"/>
  <c r="AF306" i="1"/>
  <c r="O12" i="6" s="1"/>
  <c r="AE306" i="1"/>
  <c r="N12" i="6" s="1"/>
  <c r="AB303" i="1"/>
  <c r="K9" i="6" s="1"/>
  <c r="AI303" i="1"/>
  <c r="I9" i="6"/>
  <c r="AA303" i="1"/>
  <c r="J9" i="6" s="1"/>
  <c r="AA305" i="1"/>
  <c r="J11" i="6" s="1"/>
  <c r="AB305" i="1"/>
  <c r="K11" i="6" s="1"/>
  <c r="I11" i="6"/>
  <c r="AI305" i="1"/>
  <c r="M11" i="6"/>
  <c r="AJ305" i="1"/>
  <c r="AF305" i="1"/>
  <c r="O11" i="6" s="1"/>
  <c r="AE305" i="1"/>
  <c r="N11" i="6" s="1"/>
  <c r="M6" i="6"/>
  <c r="AF300" i="1"/>
  <c r="O6" i="6" s="1"/>
  <c r="AE300" i="1"/>
  <c r="N6" i="6" s="1"/>
  <c r="AJ300" i="1"/>
  <c r="CK300" i="1" s="1"/>
  <c r="AF302" i="1"/>
  <c r="O8" i="6" s="1"/>
  <c r="M8" i="6"/>
  <c r="AJ302" i="1"/>
  <c r="CK302" i="1" s="1"/>
  <c r="AE302" i="1"/>
  <c r="N8" i="6" s="1"/>
  <c r="AD5" i="1"/>
  <c r="CK5" i="1"/>
  <c r="M5" i="6"/>
  <c r="AF299" i="1"/>
  <c r="O5" i="6" s="1"/>
  <c r="AJ299" i="1"/>
  <c r="CK299" i="1" s="1"/>
  <c r="AE299" i="1"/>
  <c r="N5" i="6" s="1"/>
  <c r="M10" i="6"/>
  <c r="AE304" i="1"/>
  <c r="N10" i="6" s="1"/>
  <c r="AJ304" i="1"/>
  <c r="AF304" i="1"/>
  <c r="O10" i="6" s="1"/>
  <c r="AA302" i="1"/>
  <c r="J8" i="6" s="1"/>
  <c r="AB302" i="1"/>
  <c r="K8" i="6" s="1"/>
  <c r="AI302" i="1"/>
  <c r="CJ302" i="1" s="1"/>
  <c r="I8" i="6"/>
  <c r="I12" i="6"/>
  <c r="AI306" i="1"/>
  <c r="AA306" i="1"/>
  <c r="J12" i="6" s="1"/>
  <c r="AB306" i="1"/>
  <c r="K12" i="6" s="1"/>
  <c r="AI300" i="1"/>
  <c r="CJ300" i="1" s="1"/>
  <c r="I6" i="6"/>
  <c r="AB300" i="1"/>
  <c r="K6" i="6" s="1"/>
  <c r="AA300" i="1"/>
  <c r="J6" i="6" s="1"/>
  <c r="AA304" i="1"/>
  <c r="J10" i="6" s="1"/>
  <c r="AI304" i="1"/>
  <c r="AB304" i="1"/>
  <c r="K10" i="6" s="1"/>
  <c r="I10" i="6"/>
  <c r="AP12" i="4"/>
  <c r="BD12" i="4" s="1"/>
  <c r="BT12" i="4" s="1"/>
  <c r="AL12" i="4"/>
  <c r="AV12" i="4" s="1"/>
  <c r="BL12" i="4" s="1"/>
  <c r="AM12" i="4"/>
  <c r="AX12" i="4" s="1"/>
  <c r="BN12" i="4" s="1"/>
  <c r="AS12" i="4"/>
  <c r="AQ12" i="4"/>
  <c r="BE12" i="4" s="1"/>
  <c r="BU12" i="4" s="1"/>
  <c r="AR12" i="4"/>
  <c r="AK12" i="4"/>
  <c r="AW12" i="4" s="1"/>
  <c r="BM12" i="4" s="1"/>
  <c r="AO12" i="4"/>
  <c r="BB12" i="4" s="1"/>
  <c r="BR12" i="4" s="1"/>
  <c r="R15" i="4"/>
  <c r="L15" i="4"/>
  <c r="K15" i="4"/>
  <c r="M15" i="4"/>
  <c r="AF15" i="4" s="1"/>
  <c r="N15" i="4"/>
  <c r="O15" i="4"/>
  <c r="AG15" i="4" s="1"/>
  <c r="Q15" i="4"/>
  <c r="P15" i="4"/>
  <c r="AH15" i="4" s="1"/>
  <c r="J15" i="4"/>
  <c r="AQ15" i="4"/>
  <c r="BE15" i="4" s="1"/>
  <c r="BU15" i="4" s="1"/>
  <c r="AP15" i="4"/>
  <c r="BD15" i="4" s="1"/>
  <c r="BT15" i="4" s="1"/>
  <c r="AR15" i="4"/>
  <c r="AN15" i="4"/>
  <c r="BC15" i="4" s="1"/>
  <c r="BS15" i="4" s="1"/>
  <c r="AK15" i="4"/>
  <c r="AS15" i="4"/>
  <c r="AL15" i="4"/>
  <c r="AM15" i="4"/>
  <c r="AO15" i="4"/>
  <c r="M12" i="4"/>
  <c r="AF12" i="4" s="1"/>
  <c r="N12" i="4"/>
  <c r="O12" i="4"/>
  <c r="AG12" i="4" s="1"/>
  <c r="K12" i="4"/>
  <c r="P12" i="4"/>
  <c r="AH12" i="4" s="1"/>
  <c r="Q12" i="4"/>
  <c r="J12" i="4"/>
  <c r="R12" i="4"/>
  <c r="L12" i="4"/>
  <c r="U14" i="1"/>
  <c r="U22" i="1"/>
  <c r="U30" i="1"/>
  <c r="U38" i="1"/>
  <c r="U46" i="1"/>
  <c r="U54" i="1"/>
  <c r="U62" i="1"/>
  <c r="U70" i="1"/>
  <c r="U78" i="1"/>
  <c r="U86" i="1"/>
  <c r="U94" i="1"/>
  <c r="U102" i="1"/>
  <c r="U110" i="1"/>
  <c r="U118" i="1"/>
  <c r="U126" i="1"/>
  <c r="U134" i="1"/>
  <c r="U142" i="1"/>
  <c r="U150" i="1"/>
  <c r="U158" i="1"/>
  <c r="U166" i="1"/>
  <c r="U174" i="1"/>
  <c r="U182" i="1"/>
  <c r="U190" i="1"/>
  <c r="U198" i="1"/>
  <c r="U206" i="1"/>
  <c r="U214" i="1"/>
  <c r="L5" i="1"/>
  <c r="C228" i="1"/>
  <c r="L271" i="1"/>
  <c r="L292" i="1"/>
  <c r="L259" i="1"/>
  <c r="C46" i="4"/>
  <c r="L9" i="1"/>
  <c r="C49" i="4"/>
  <c r="C40" i="4"/>
  <c r="C16" i="4"/>
  <c r="L267" i="1"/>
  <c r="L282" i="1"/>
  <c r="L278" i="1"/>
  <c r="L289" i="1"/>
  <c r="L287" i="1"/>
  <c r="D57" i="4"/>
  <c r="D53" i="4"/>
  <c r="D50" i="4"/>
  <c r="D43" i="4"/>
  <c r="D40" i="4"/>
  <c r="D34" i="4"/>
  <c r="D46" i="4"/>
  <c r="D30" i="4"/>
  <c r="D26" i="4"/>
  <c r="D56" i="4"/>
  <c r="D39" i="4"/>
  <c r="D36" i="4"/>
  <c r="D23" i="4"/>
  <c r="D20" i="4"/>
  <c r="D52" i="4"/>
  <c r="D49" i="4"/>
  <c r="D45" i="4"/>
  <c r="D42" i="4"/>
  <c r="D33" i="4"/>
  <c r="D29" i="4"/>
  <c r="D17" i="4"/>
  <c r="D55" i="4"/>
  <c r="D38" i="4"/>
  <c r="D25" i="4"/>
  <c r="D22" i="4"/>
  <c r="D14" i="4"/>
  <c r="D51" i="4"/>
  <c r="D48" i="4"/>
  <c r="D35" i="4"/>
  <c r="D32" i="4"/>
  <c r="D28" i="4"/>
  <c r="D19" i="4"/>
  <c r="D16" i="4"/>
  <c r="D54" i="4"/>
  <c r="D44" i="4"/>
  <c r="D41" i="4"/>
  <c r="D24" i="4"/>
  <c r="D21" i="4"/>
  <c r="D47" i="4"/>
  <c r="D37" i="4"/>
  <c r="D31" i="4"/>
  <c r="D27" i="4"/>
  <c r="D18" i="4"/>
  <c r="D13" i="4"/>
  <c r="C55" i="4"/>
  <c r="C41" i="4"/>
  <c r="L256" i="1"/>
  <c r="L284" i="1"/>
  <c r="L269" i="1"/>
  <c r="C47" i="4"/>
  <c r="L281" i="1"/>
  <c r="L258" i="1"/>
  <c r="L260" i="1"/>
  <c r="L265" i="1"/>
  <c r="L277" i="1"/>
  <c r="C39" i="4"/>
  <c r="C54" i="4"/>
  <c r="L286" i="1"/>
  <c r="L283" i="1"/>
  <c r="L274" i="1"/>
  <c r="L276" i="1"/>
  <c r="L288" i="1"/>
  <c r="L290" i="1"/>
  <c r="L270" i="1"/>
  <c r="C30" i="4"/>
  <c r="L257" i="1"/>
  <c r="L264" i="1"/>
  <c r="L266" i="1"/>
  <c r="L261" i="1"/>
  <c r="C23" i="4"/>
  <c r="L262" i="1"/>
  <c r="L263" i="1"/>
  <c r="L275" i="1"/>
  <c r="L291" i="1"/>
  <c r="L272" i="1"/>
  <c r="C227" i="1"/>
  <c r="C37" i="4"/>
  <c r="C13" i="4"/>
  <c r="C53" i="4"/>
  <c r="C50" i="4"/>
  <c r="C43" i="4"/>
  <c r="C34" i="4"/>
  <c r="C26" i="4"/>
  <c r="C36" i="4"/>
  <c r="C20" i="4"/>
  <c r="C45" i="4"/>
  <c r="C42" i="4"/>
  <c r="C38" i="4"/>
  <c r="C14" i="4"/>
  <c r="C51" i="4"/>
  <c r="C35" i="4"/>
  <c r="C57" i="4"/>
  <c r="C19" i="4"/>
  <c r="L268" i="1"/>
  <c r="L273" i="1"/>
  <c r="L279" i="1"/>
  <c r="L280" i="1"/>
  <c r="C22" i="4"/>
  <c r="C44" i="4"/>
  <c r="C18" i="4"/>
  <c r="L219" i="1"/>
  <c r="X219" i="1" s="1"/>
  <c r="L217" i="1"/>
  <c r="X217" i="1" s="1"/>
  <c r="L208" i="1"/>
  <c r="X208" i="1" s="1"/>
  <c r="L200" i="1"/>
  <c r="X200" i="1" s="1"/>
  <c r="L192" i="1"/>
  <c r="X192" i="1" s="1"/>
  <c r="L184" i="1"/>
  <c r="X184" i="1" s="1"/>
  <c r="L176" i="1"/>
  <c r="X176" i="1" s="1"/>
  <c r="L168" i="1"/>
  <c r="X168" i="1" s="1"/>
  <c r="L160" i="1"/>
  <c r="X160" i="1" s="1"/>
  <c r="L152" i="1"/>
  <c r="X152" i="1" s="1"/>
  <c r="L144" i="1"/>
  <c r="X144" i="1" s="1"/>
  <c r="L136" i="1"/>
  <c r="X136" i="1" s="1"/>
  <c r="L128" i="1"/>
  <c r="X128" i="1" s="1"/>
  <c r="L120" i="1"/>
  <c r="X120" i="1" s="1"/>
  <c r="L112" i="1"/>
  <c r="X112" i="1" s="1"/>
  <c r="L104" i="1"/>
  <c r="X104" i="1" s="1"/>
  <c r="L96" i="1"/>
  <c r="X96" i="1" s="1"/>
  <c r="L88" i="1"/>
  <c r="X88" i="1" s="1"/>
  <c r="L80" i="1"/>
  <c r="X80" i="1" s="1"/>
  <c r="L72" i="1"/>
  <c r="X72" i="1" s="1"/>
  <c r="L64" i="1"/>
  <c r="X64" i="1" s="1"/>
  <c r="L56" i="1"/>
  <c r="X56" i="1" s="1"/>
  <c r="L48" i="1"/>
  <c r="X48" i="1" s="1"/>
  <c r="L40" i="1"/>
  <c r="X40" i="1" s="1"/>
  <c r="L32" i="1"/>
  <c r="X32" i="1" s="1"/>
  <c r="L24" i="1"/>
  <c r="X24" i="1" s="1"/>
  <c r="L16" i="1"/>
  <c r="X16" i="1" s="1"/>
  <c r="L8" i="1"/>
  <c r="X8" i="1" s="1"/>
  <c r="L138" i="1"/>
  <c r="X138" i="1" s="1"/>
  <c r="L58" i="1"/>
  <c r="X58" i="1" s="1"/>
  <c r="L26" i="1"/>
  <c r="X26" i="1" s="1"/>
  <c r="L216" i="1"/>
  <c r="X216" i="1" s="1"/>
  <c r="L207" i="1"/>
  <c r="X207" i="1" s="1"/>
  <c r="L199" i="1"/>
  <c r="X199" i="1" s="1"/>
  <c r="L191" i="1"/>
  <c r="X191" i="1" s="1"/>
  <c r="L183" i="1"/>
  <c r="X183" i="1" s="1"/>
  <c r="L175" i="1"/>
  <c r="X175" i="1" s="1"/>
  <c r="L167" i="1"/>
  <c r="X167" i="1" s="1"/>
  <c r="L159" i="1"/>
  <c r="X159" i="1" s="1"/>
  <c r="L151" i="1"/>
  <c r="X151" i="1" s="1"/>
  <c r="L143" i="1"/>
  <c r="X143" i="1" s="1"/>
  <c r="L135" i="1"/>
  <c r="X135" i="1" s="1"/>
  <c r="L127" i="1"/>
  <c r="X127" i="1" s="1"/>
  <c r="L119" i="1"/>
  <c r="X119" i="1" s="1"/>
  <c r="L111" i="1"/>
  <c r="X111" i="1" s="1"/>
  <c r="L103" i="1"/>
  <c r="X103" i="1" s="1"/>
  <c r="L95" i="1"/>
  <c r="X95" i="1" s="1"/>
  <c r="L87" i="1"/>
  <c r="X87" i="1" s="1"/>
  <c r="L79" i="1"/>
  <c r="X79" i="1" s="1"/>
  <c r="L71" i="1"/>
  <c r="X71" i="1" s="1"/>
  <c r="L63" i="1"/>
  <c r="X63" i="1" s="1"/>
  <c r="L55" i="1"/>
  <c r="X55" i="1" s="1"/>
  <c r="L47" i="1"/>
  <c r="X47" i="1" s="1"/>
  <c r="L39" i="1"/>
  <c r="X39" i="1" s="1"/>
  <c r="L31" i="1"/>
  <c r="X31" i="1" s="1"/>
  <c r="L23" i="1"/>
  <c r="X23" i="1" s="1"/>
  <c r="L15" i="1"/>
  <c r="X15" i="1" s="1"/>
  <c r="L7" i="1"/>
  <c r="X7" i="1" s="1"/>
  <c r="L187" i="1"/>
  <c r="X187" i="1" s="1"/>
  <c r="L155" i="1"/>
  <c r="X155" i="1" s="1"/>
  <c r="L123" i="1"/>
  <c r="X123" i="1" s="1"/>
  <c r="L83" i="1"/>
  <c r="X83" i="1" s="1"/>
  <c r="L51" i="1"/>
  <c r="X51" i="1" s="1"/>
  <c r="L11" i="1"/>
  <c r="X11" i="1" s="1"/>
  <c r="L210" i="1"/>
  <c r="X210" i="1" s="1"/>
  <c r="L186" i="1"/>
  <c r="X186" i="1" s="1"/>
  <c r="L215" i="1"/>
  <c r="X215" i="1" s="1"/>
  <c r="L206" i="1"/>
  <c r="X206" i="1" s="1"/>
  <c r="L198" i="1"/>
  <c r="L190" i="1"/>
  <c r="L182" i="1"/>
  <c r="L174" i="1"/>
  <c r="L166" i="1"/>
  <c r="L158" i="1"/>
  <c r="L150" i="1"/>
  <c r="L142" i="1"/>
  <c r="X142" i="1" s="1"/>
  <c r="L134" i="1"/>
  <c r="L126" i="1"/>
  <c r="L118" i="1"/>
  <c r="L110" i="1"/>
  <c r="L102" i="1"/>
  <c r="L94" i="1"/>
  <c r="L86" i="1"/>
  <c r="X86" i="1" s="1"/>
  <c r="L78" i="1"/>
  <c r="X78" i="1" s="1"/>
  <c r="L70" i="1"/>
  <c r="L62" i="1"/>
  <c r="L54" i="1"/>
  <c r="L46" i="1"/>
  <c r="L38" i="1"/>
  <c r="L30" i="1"/>
  <c r="L22" i="1"/>
  <c r="X22" i="1" s="1"/>
  <c r="L14" i="1"/>
  <c r="X14" i="1" s="1"/>
  <c r="L6" i="1"/>
  <c r="X6" i="1" s="1"/>
  <c r="L211" i="1"/>
  <c r="X211" i="1" s="1"/>
  <c r="L179" i="1"/>
  <c r="X179" i="1" s="1"/>
  <c r="L139" i="1"/>
  <c r="X139" i="1" s="1"/>
  <c r="L99" i="1"/>
  <c r="X99" i="1" s="1"/>
  <c r="L59" i="1"/>
  <c r="X59" i="1" s="1"/>
  <c r="L27" i="1"/>
  <c r="X27" i="1" s="1"/>
  <c r="L214" i="1"/>
  <c r="L205" i="1"/>
  <c r="X205" i="1" s="1"/>
  <c r="L197" i="1"/>
  <c r="X197" i="1" s="1"/>
  <c r="L189" i="1"/>
  <c r="X189" i="1" s="1"/>
  <c r="L181" i="1"/>
  <c r="X181" i="1" s="1"/>
  <c r="L173" i="1"/>
  <c r="X173" i="1" s="1"/>
  <c r="L165" i="1"/>
  <c r="X165" i="1" s="1"/>
  <c r="L157" i="1"/>
  <c r="X157" i="1" s="1"/>
  <c r="L149" i="1"/>
  <c r="X149" i="1" s="1"/>
  <c r="L141" i="1"/>
  <c r="X141" i="1" s="1"/>
  <c r="L133" i="1"/>
  <c r="X133" i="1" s="1"/>
  <c r="L125" i="1"/>
  <c r="X125" i="1" s="1"/>
  <c r="L117" i="1"/>
  <c r="X117" i="1" s="1"/>
  <c r="L109" i="1"/>
  <c r="X109" i="1" s="1"/>
  <c r="L101" i="1"/>
  <c r="X101" i="1" s="1"/>
  <c r="L93" i="1"/>
  <c r="X93" i="1" s="1"/>
  <c r="L85" i="1"/>
  <c r="X85" i="1" s="1"/>
  <c r="L77" i="1"/>
  <c r="X77" i="1" s="1"/>
  <c r="L69" i="1"/>
  <c r="X69" i="1" s="1"/>
  <c r="L61" i="1"/>
  <c r="X61" i="1" s="1"/>
  <c r="L53" i="1"/>
  <c r="X53" i="1" s="1"/>
  <c r="L45" i="1"/>
  <c r="X45" i="1" s="1"/>
  <c r="L37" i="1"/>
  <c r="X37" i="1" s="1"/>
  <c r="L29" i="1"/>
  <c r="X29" i="1" s="1"/>
  <c r="L21" i="1"/>
  <c r="X21" i="1" s="1"/>
  <c r="L13" i="1"/>
  <c r="X13" i="1" s="1"/>
  <c r="L195" i="1"/>
  <c r="X195" i="1" s="1"/>
  <c r="L171" i="1"/>
  <c r="X171" i="1" s="1"/>
  <c r="L131" i="1"/>
  <c r="X131" i="1" s="1"/>
  <c r="L107" i="1"/>
  <c r="X107" i="1" s="1"/>
  <c r="L75" i="1"/>
  <c r="X75" i="1" s="1"/>
  <c r="L35" i="1"/>
  <c r="X35" i="1" s="1"/>
  <c r="L194" i="1"/>
  <c r="X194" i="1" s="1"/>
  <c r="L162" i="1"/>
  <c r="X162" i="1" s="1"/>
  <c r="L122" i="1"/>
  <c r="X122" i="1" s="1"/>
  <c r="L90" i="1"/>
  <c r="X90" i="1" s="1"/>
  <c r="L66" i="1"/>
  <c r="X66" i="1" s="1"/>
  <c r="L34" i="1"/>
  <c r="X34" i="1" s="1"/>
  <c r="L212" i="1"/>
  <c r="X212" i="1" s="1"/>
  <c r="L204" i="1"/>
  <c r="X204" i="1" s="1"/>
  <c r="L196" i="1"/>
  <c r="X196" i="1" s="1"/>
  <c r="L188" i="1"/>
  <c r="X188" i="1" s="1"/>
  <c r="L180" i="1"/>
  <c r="X180" i="1" s="1"/>
  <c r="L172" i="1"/>
  <c r="X172" i="1" s="1"/>
  <c r="L164" i="1"/>
  <c r="X164" i="1" s="1"/>
  <c r="L156" i="1"/>
  <c r="X156" i="1" s="1"/>
  <c r="L148" i="1"/>
  <c r="X148" i="1" s="1"/>
  <c r="L140" i="1"/>
  <c r="X140" i="1" s="1"/>
  <c r="L132" i="1"/>
  <c r="X132" i="1" s="1"/>
  <c r="L124" i="1"/>
  <c r="X124" i="1" s="1"/>
  <c r="L116" i="1"/>
  <c r="X116" i="1" s="1"/>
  <c r="L108" i="1"/>
  <c r="X108" i="1" s="1"/>
  <c r="L100" i="1"/>
  <c r="X100" i="1" s="1"/>
  <c r="L92" i="1"/>
  <c r="X92" i="1" s="1"/>
  <c r="L84" i="1"/>
  <c r="X84" i="1" s="1"/>
  <c r="L76" i="1"/>
  <c r="X76" i="1" s="1"/>
  <c r="L68" i="1"/>
  <c r="X68" i="1" s="1"/>
  <c r="L60" i="1"/>
  <c r="X60" i="1" s="1"/>
  <c r="L52" i="1"/>
  <c r="X52" i="1" s="1"/>
  <c r="L44" i="1"/>
  <c r="X44" i="1" s="1"/>
  <c r="L36" i="1"/>
  <c r="X36" i="1" s="1"/>
  <c r="L28" i="1"/>
  <c r="X28" i="1" s="1"/>
  <c r="L20" i="1"/>
  <c r="X20" i="1" s="1"/>
  <c r="L12" i="1"/>
  <c r="X12" i="1" s="1"/>
  <c r="L213" i="1"/>
  <c r="X213" i="1" s="1"/>
  <c r="L163" i="1"/>
  <c r="X163" i="1" s="1"/>
  <c r="L115" i="1"/>
  <c r="X115" i="1" s="1"/>
  <c r="L67" i="1"/>
  <c r="X67" i="1" s="1"/>
  <c r="L19" i="1"/>
  <c r="X19" i="1" s="1"/>
  <c r="L202" i="1"/>
  <c r="X202" i="1" s="1"/>
  <c r="L170" i="1"/>
  <c r="X170" i="1" s="1"/>
  <c r="L146" i="1"/>
  <c r="X146" i="1" s="1"/>
  <c r="L114" i="1"/>
  <c r="X114" i="1" s="1"/>
  <c r="L98" i="1"/>
  <c r="X98" i="1" s="1"/>
  <c r="L74" i="1"/>
  <c r="X74" i="1" s="1"/>
  <c r="L42" i="1"/>
  <c r="X42" i="1" s="1"/>
  <c r="L10" i="1"/>
  <c r="X10" i="1" s="1"/>
  <c r="L218" i="1"/>
  <c r="X218" i="1" s="1"/>
  <c r="L209" i="1"/>
  <c r="X209" i="1" s="1"/>
  <c r="L201" i="1"/>
  <c r="X201" i="1" s="1"/>
  <c r="L193" i="1"/>
  <c r="X193" i="1" s="1"/>
  <c r="L185" i="1"/>
  <c r="X185" i="1" s="1"/>
  <c r="L177" i="1"/>
  <c r="X177" i="1" s="1"/>
  <c r="L169" i="1"/>
  <c r="X169" i="1" s="1"/>
  <c r="L161" i="1"/>
  <c r="X161" i="1" s="1"/>
  <c r="L153" i="1"/>
  <c r="X153" i="1" s="1"/>
  <c r="L145" i="1"/>
  <c r="X145" i="1" s="1"/>
  <c r="L137" i="1"/>
  <c r="X137" i="1" s="1"/>
  <c r="L129" i="1"/>
  <c r="X129" i="1" s="1"/>
  <c r="L121" i="1"/>
  <c r="X121" i="1" s="1"/>
  <c r="L113" i="1"/>
  <c r="X113" i="1" s="1"/>
  <c r="L105" i="1"/>
  <c r="X105" i="1" s="1"/>
  <c r="L97" i="1"/>
  <c r="X97" i="1" s="1"/>
  <c r="L89" i="1"/>
  <c r="X89" i="1" s="1"/>
  <c r="L81" i="1"/>
  <c r="X81" i="1" s="1"/>
  <c r="L73" i="1"/>
  <c r="X73" i="1" s="1"/>
  <c r="L65" i="1"/>
  <c r="X65" i="1" s="1"/>
  <c r="L57" i="1"/>
  <c r="X57" i="1" s="1"/>
  <c r="L49" i="1"/>
  <c r="X49" i="1" s="1"/>
  <c r="L41" i="1"/>
  <c r="X41" i="1" s="1"/>
  <c r="L33" i="1"/>
  <c r="X33" i="1" s="1"/>
  <c r="L25" i="1"/>
  <c r="X25" i="1" s="1"/>
  <c r="L17" i="1"/>
  <c r="X17" i="1" s="1"/>
  <c r="X9" i="1"/>
  <c r="L203" i="1"/>
  <c r="X203" i="1" s="1"/>
  <c r="L147" i="1"/>
  <c r="X147" i="1" s="1"/>
  <c r="L91" i="1"/>
  <c r="X91" i="1" s="1"/>
  <c r="L43" i="1"/>
  <c r="X43" i="1" s="1"/>
  <c r="L220" i="1"/>
  <c r="X220" i="1" s="1"/>
  <c r="L178" i="1"/>
  <c r="X178" i="1" s="1"/>
  <c r="L154" i="1"/>
  <c r="X154" i="1" s="1"/>
  <c r="L130" i="1"/>
  <c r="X130" i="1" s="1"/>
  <c r="L106" i="1"/>
  <c r="X106" i="1" s="1"/>
  <c r="L82" i="1"/>
  <c r="X82" i="1" s="1"/>
  <c r="L50" i="1"/>
  <c r="X50" i="1" s="1"/>
  <c r="L18" i="1"/>
  <c r="X18" i="1" s="1"/>
  <c r="K229" i="1"/>
  <c r="T12" i="1"/>
  <c r="W12" i="1" s="1"/>
  <c r="S12" i="1"/>
  <c r="V12" i="1" s="1"/>
  <c r="T52" i="1"/>
  <c r="W52" i="1" s="1"/>
  <c r="S52" i="1"/>
  <c r="V52" i="1" s="1"/>
  <c r="T84" i="1"/>
  <c r="W84" i="1" s="1"/>
  <c r="S84" i="1"/>
  <c r="V84" i="1" s="1"/>
  <c r="T124" i="1"/>
  <c r="W124" i="1" s="1"/>
  <c r="S124" i="1"/>
  <c r="V124" i="1" s="1"/>
  <c r="T164" i="1"/>
  <c r="W164" i="1" s="1"/>
  <c r="S164" i="1"/>
  <c r="V164" i="1" s="1"/>
  <c r="T204" i="1"/>
  <c r="W204" i="1" s="1"/>
  <c r="S204" i="1"/>
  <c r="V204" i="1" s="1"/>
  <c r="T29" i="1"/>
  <c r="W29" i="1" s="1"/>
  <c r="S29" i="1"/>
  <c r="V29" i="1" s="1"/>
  <c r="T45" i="1"/>
  <c r="W45" i="1" s="1"/>
  <c r="S45" i="1"/>
  <c r="V45" i="1" s="1"/>
  <c r="T61" i="1"/>
  <c r="W61" i="1" s="1"/>
  <c r="S61" i="1"/>
  <c r="V61" i="1" s="1"/>
  <c r="T77" i="1"/>
  <c r="W77" i="1" s="1"/>
  <c r="S77" i="1"/>
  <c r="V77" i="1" s="1"/>
  <c r="T93" i="1"/>
  <c r="W93" i="1" s="1"/>
  <c r="S93" i="1"/>
  <c r="V93" i="1" s="1"/>
  <c r="T109" i="1"/>
  <c r="W109" i="1" s="1"/>
  <c r="S109" i="1"/>
  <c r="V109" i="1" s="1"/>
  <c r="T125" i="1"/>
  <c r="W125" i="1" s="1"/>
  <c r="S125" i="1"/>
  <c r="V125" i="1" s="1"/>
  <c r="T141" i="1"/>
  <c r="W141" i="1" s="1"/>
  <c r="S141" i="1"/>
  <c r="V141" i="1" s="1"/>
  <c r="T157" i="1"/>
  <c r="W157" i="1" s="1"/>
  <c r="S157" i="1"/>
  <c r="V157" i="1" s="1"/>
  <c r="T173" i="1"/>
  <c r="W173" i="1" s="1"/>
  <c r="S173" i="1"/>
  <c r="V173" i="1" s="1"/>
  <c r="T189" i="1"/>
  <c r="W189" i="1" s="1"/>
  <c r="S189" i="1"/>
  <c r="V189" i="1" s="1"/>
  <c r="T205" i="1"/>
  <c r="W205" i="1" s="1"/>
  <c r="S205" i="1"/>
  <c r="V205" i="1" s="1"/>
  <c r="T6" i="1"/>
  <c r="W6" i="1" s="1"/>
  <c r="S6" i="1"/>
  <c r="V6" i="1" s="1"/>
  <c r="T14" i="1"/>
  <c r="W14" i="1" s="1"/>
  <c r="S14" i="1"/>
  <c r="V14" i="1" s="1"/>
  <c r="T22" i="1"/>
  <c r="W22" i="1" s="1"/>
  <c r="S22" i="1"/>
  <c r="V22" i="1" s="1"/>
  <c r="T30" i="1"/>
  <c r="W30" i="1" s="1"/>
  <c r="S30" i="1"/>
  <c r="V30" i="1" s="1"/>
  <c r="T38" i="1"/>
  <c r="W38" i="1" s="1"/>
  <c r="S38" i="1"/>
  <c r="V38" i="1" s="1"/>
  <c r="T46" i="1"/>
  <c r="W46" i="1" s="1"/>
  <c r="S46" i="1"/>
  <c r="V46" i="1" s="1"/>
  <c r="T54" i="1"/>
  <c r="W54" i="1" s="1"/>
  <c r="S54" i="1"/>
  <c r="V54" i="1" s="1"/>
  <c r="T62" i="1"/>
  <c r="W62" i="1" s="1"/>
  <c r="S62" i="1"/>
  <c r="V62" i="1" s="1"/>
  <c r="T70" i="1"/>
  <c r="W70" i="1" s="1"/>
  <c r="S70" i="1"/>
  <c r="V70" i="1" s="1"/>
  <c r="T78" i="1"/>
  <c r="W78" i="1" s="1"/>
  <c r="S78" i="1"/>
  <c r="V78" i="1" s="1"/>
  <c r="T86" i="1"/>
  <c r="W86" i="1" s="1"/>
  <c r="S86" i="1"/>
  <c r="V86" i="1" s="1"/>
  <c r="T94" i="1"/>
  <c r="W94" i="1" s="1"/>
  <c r="S94" i="1"/>
  <c r="V94" i="1" s="1"/>
  <c r="T102" i="1"/>
  <c r="W102" i="1" s="1"/>
  <c r="S102" i="1"/>
  <c r="V102" i="1" s="1"/>
  <c r="T110" i="1"/>
  <c r="W110" i="1" s="1"/>
  <c r="S110" i="1"/>
  <c r="V110" i="1" s="1"/>
  <c r="T118" i="1"/>
  <c r="W118" i="1" s="1"/>
  <c r="S118" i="1"/>
  <c r="V118" i="1" s="1"/>
  <c r="T126" i="1"/>
  <c r="W126" i="1" s="1"/>
  <c r="S126" i="1"/>
  <c r="V126" i="1" s="1"/>
  <c r="T134" i="1"/>
  <c r="W134" i="1" s="1"/>
  <c r="S134" i="1"/>
  <c r="V134" i="1" s="1"/>
  <c r="T142" i="1"/>
  <c r="W142" i="1" s="1"/>
  <c r="S142" i="1"/>
  <c r="V142" i="1" s="1"/>
  <c r="T150" i="1"/>
  <c r="W150" i="1" s="1"/>
  <c r="S150" i="1"/>
  <c r="V150" i="1" s="1"/>
  <c r="T158" i="1"/>
  <c r="W158" i="1" s="1"/>
  <c r="S158" i="1"/>
  <c r="V158" i="1" s="1"/>
  <c r="T166" i="1"/>
  <c r="W166" i="1" s="1"/>
  <c r="S166" i="1"/>
  <c r="V166" i="1" s="1"/>
  <c r="T174" i="1"/>
  <c r="W174" i="1" s="1"/>
  <c r="S174" i="1"/>
  <c r="V174" i="1" s="1"/>
  <c r="T182" i="1"/>
  <c r="W182" i="1" s="1"/>
  <c r="S182" i="1"/>
  <c r="V182" i="1" s="1"/>
  <c r="T190" i="1"/>
  <c r="W190" i="1" s="1"/>
  <c r="S190" i="1"/>
  <c r="V190" i="1" s="1"/>
  <c r="T198" i="1"/>
  <c r="W198" i="1" s="1"/>
  <c r="S198" i="1"/>
  <c r="V198" i="1" s="1"/>
  <c r="T206" i="1"/>
  <c r="W206" i="1" s="1"/>
  <c r="S206" i="1"/>
  <c r="V206" i="1" s="1"/>
  <c r="T214" i="1"/>
  <c r="W214" i="1" s="1"/>
  <c r="S214" i="1"/>
  <c r="V214" i="1" s="1"/>
  <c r="T20" i="1"/>
  <c r="W20" i="1" s="1"/>
  <c r="S20" i="1"/>
  <c r="V20" i="1" s="1"/>
  <c r="T60" i="1"/>
  <c r="W60" i="1" s="1"/>
  <c r="S60" i="1"/>
  <c r="V60" i="1" s="1"/>
  <c r="T100" i="1"/>
  <c r="W100" i="1" s="1"/>
  <c r="S100" i="1"/>
  <c r="V100" i="1" s="1"/>
  <c r="T140" i="1"/>
  <c r="W140" i="1" s="1"/>
  <c r="S140" i="1"/>
  <c r="V140" i="1" s="1"/>
  <c r="T180" i="1"/>
  <c r="W180" i="1" s="1"/>
  <c r="S180" i="1"/>
  <c r="V180" i="1" s="1"/>
  <c r="T21" i="1"/>
  <c r="W21" i="1" s="1"/>
  <c r="S21" i="1"/>
  <c r="V21" i="1" s="1"/>
  <c r="T37" i="1"/>
  <c r="W37" i="1" s="1"/>
  <c r="S37" i="1"/>
  <c r="V37" i="1" s="1"/>
  <c r="T53" i="1"/>
  <c r="W53" i="1" s="1"/>
  <c r="S53" i="1"/>
  <c r="V53" i="1" s="1"/>
  <c r="T69" i="1"/>
  <c r="W69" i="1" s="1"/>
  <c r="S69" i="1"/>
  <c r="V69" i="1" s="1"/>
  <c r="T85" i="1"/>
  <c r="W85" i="1" s="1"/>
  <c r="S85" i="1"/>
  <c r="V85" i="1" s="1"/>
  <c r="T101" i="1"/>
  <c r="W101" i="1" s="1"/>
  <c r="S101" i="1"/>
  <c r="V101" i="1" s="1"/>
  <c r="T117" i="1"/>
  <c r="W117" i="1" s="1"/>
  <c r="S117" i="1"/>
  <c r="V117" i="1" s="1"/>
  <c r="T133" i="1"/>
  <c r="W133" i="1" s="1"/>
  <c r="S133" i="1"/>
  <c r="V133" i="1" s="1"/>
  <c r="T149" i="1"/>
  <c r="W149" i="1" s="1"/>
  <c r="S149" i="1"/>
  <c r="V149" i="1" s="1"/>
  <c r="T165" i="1"/>
  <c r="W165" i="1" s="1"/>
  <c r="S165" i="1"/>
  <c r="V165" i="1" s="1"/>
  <c r="T181" i="1"/>
  <c r="W181" i="1" s="1"/>
  <c r="S181" i="1"/>
  <c r="V181" i="1" s="1"/>
  <c r="T197" i="1"/>
  <c r="W197" i="1" s="1"/>
  <c r="S197" i="1"/>
  <c r="V197" i="1" s="1"/>
  <c r="T213" i="1"/>
  <c r="W213" i="1" s="1"/>
  <c r="S213" i="1"/>
  <c r="V213" i="1" s="1"/>
  <c r="S7" i="1"/>
  <c r="V7" i="1" s="1"/>
  <c r="T7" i="1"/>
  <c r="W7" i="1" s="1"/>
  <c r="T15" i="1"/>
  <c r="W15" i="1" s="1"/>
  <c r="S15" i="1"/>
  <c r="V15" i="1" s="1"/>
  <c r="S23" i="1"/>
  <c r="V23" i="1" s="1"/>
  <c r="T23" i="1"/>
  <c r="W23" i="1" s="1"/>
  <c r="S31" i="1"/>
  <c r="V31" i="1" s="1"/>
  <c r="T31" i="1"/>
  <c r="W31" i="1" s="1"/>
  <c r="S39" i="1"/>
  <c r="V39" i="1" s="1"/>
  <c r="T39" i="1"/>
  <c r="W39" i="1" s="1"/>
  <c r="S47" i="1"/>
  <c r="V47" i="1" s="1"/>
  <c r="T47" i="1"/>
  <c r="W47" i="1" s="1"/>
  <c r="T55" i="1"/>
  <c r="W55" i="1" s="1"/>
  <c r="S55" i="1"/>
  <c r="V55" i="1" s="1"/>
  <c r="S63" i="1"/>
  <c r="V63" i="1" s="1"/>
  <c r="T63" i="1"/>
  <c r="W63" i="1" s="1"/>
  <c r="S71" i="1"/>
  <c r="V71" i="1" s="1"/>
  <c r="T71" i="1"/>
  <c r="W71" i="1" s="1"/>
  <c r="S79" i="1"/>
  <c r="V79" i="1" s="1"/>
  <c r="T79" i="1"/>
  <c r="W79" i="1" s="1"/>
  <c r="T87" i="1"/>
  <c r="W87" i="1" s="1"/>
  <c r="S87" i="1"/>
  <c r="V87" i="1" s="1"/>
  <c r="S95" i="1"/>
  <c r="V95" i="1" s="1"/>
  <c r="T95" i="1"/>
  <c r="W95" i="1" s="1"/>
  <c r="S103" i="1"/>
  <c r="V103" i="1" s="1"/>
  <c r="T103" i="1"/>
  <c r="W103" i="1" s="1"/>
  <c r="T111" i="1"/>
  <c r="W111" i="1" s="1"/>
  <c r="S111" i="1"/>
  <c r="V111" i="1" s="1"/>
  <c r="S119" i="1"/>
  <c r="V119" i="1" s="1"/>
  <c r="T119" i="1"/>
  <c r="W119" i="1" s="1"/>
  <c r="S127" i="1"/>
  <c r="V127" i="1" s="1"/>
  <c r="T127" i="1"/>
  <c r="W127" i="1" s="1"/>
  <c r="S135" i="1"/>
  <c r="V135" i="1" s="1"/>
  <c r="T135" i="1"/>
  <c r="W135" i="1" s="1"/>
  <c r="S143" i="1"/>
  <c r="V143" i="1" s="1"/>
  <c r="T143" i="1"/>
  <c r="W143" i="1" s="1"/>
  <c r="S151" i="1"/>
  <c r="V151" i="1" s="1"/>
  <c r="T151" i="1"/>
  <c r="W151" i="1" s="1"/>
  <c r="S159" i="1"/>
  <c r="V159" i="1" s="1"/>
  <c r="T159" i="1"/>
  <c r="W159" i="1" s="1"/>
  <c r="S167" i="1"/>
  <c r="V167" i="1" s="1"/>
  <c r="T167" i="1"/>
  <c r="W167" i="1" s="1"/>
  <c r="S175" i="1"/>
  <c r="V175" i="1" s="1"/>
  <c r="T175" i="1"/>
  <c r="W175" i="1" s="1"/>
  <c r="S183" i="1"/>
  <c r="V183" i="1" s="1"/>
  <c r="T183" i="1"/>
  <c r="W183" i="1" s="1"/>
  <c r="T191" i="1"/>
  <c r="W191" i="1" s="1"/>
  <c r="S191" i="1"/>
  <c r="V191" i="1" s="1"/>
  <c r="S199" i="1"/>
  <c r="V199" i="1" s="1"/>
  <c r="T199" i="1"/>
  <c r="W199" i="1" s="1"/>
  <c r="S207" i="1"/>
  <c r="V207" i="1" s="1"/>
  <c r="T207" i="1"/>
  <c r="W207" i="1" s="1"/>
  <c r="S215" i="1"/>
  <c r="V215" i="1" s="1"/>
  <c r="T215" i="1"/>
  <c r="W215" i="1" s="1"/>
  <c r="T44" i="1"/>
  <c r="W44" i="1" s="1"/>
  <c r="S44" i="1"/>
  <c r="V44" i="1" s="1"/>
  <c r="T92" i="1"/>
  <c r="W92" i="1" s="1"/>
  <c r="S92" i="1"/>
  <c r="V92" i="1" s="1"/>
  <c r="T132" i="1"/>
  <c r="W132" i="1" s="1"/>
  <c r="S132" i="1"/>
  <c r="V132" i="1" s="1"/>
  <c r="T172" i="1"/>
  <c r="W172" i="1" s="1"/>
  <c r="S172" i="1"/>
  <c r="V172" i="1" s="1"/>
  <c r="T32" i="1"/>
  <c r="W32" i="1" s="1"/>
  <c r="S32" i="1"/>
  <c r="V32" i="1" s="1"/>
  <c r="T56" i="1"/>
  <c r="W56" i="1" s="1"/>
  <c r="S56" i="1"/>
  <c r="V56" i="1" s="1"/>
  <c r="T96" i="1"/>
  <c r="W96" i="1" s="1"/>
  <c r="S96" i="1"/>
  <c r="V96" i="1" s="1"/>
  <c r="T120" i="1"/>
  <c r="W120" i="1" s="1"/>
  <c r="S120" i="1"/>
  <c r="V120" i="1" s="1"/>
  <c r="T160" i="1"/>
  <c r="W160" i="1" s="1"/>
  <c r="S160" i="1"/>
  <c r="V160" i="1" s="1"/>
  <c r="T192" i="1"/>
  <c r="W192" i="1" s="1"/>
  <c r="S192" i="1"/>
  <c r="V192" i="1" s="1"/>
  <c r="T9" i="1"/>
  <c r="W9" i="1" s="1"/>
  <c r="S9" i="1"/>
  <c r="V9" i="1" s="1"/>
  <c r="T41" i="1"/>
  <c r="W41" i="1" s="1"/>
  <c r="S41" i="1"/>
  <c r="V41" i="1" s="1"/>
  <c r="T57" i="1"/>
  <c r="W57" i="1" s="1"/>
  <c r="S57" i="1"/>
  <c r="V57" i="1" s="1"/>
  <c r="T73" i="1"/>
  <c r="W73" i="1" s="1"/>
  <c r="S73" i="1"/>
  <c r="V73" i="1" s="1"/>
  <c r="T97" i="1"/>
  <c r="W97" i="1" s="1"/>
  <c r="S97" i="1"/>
  <c r="V97" i="1" s="1"/>
  <c r="T113" i="1"/>
  <c r="W113" i="1" s="1"/>
  <c r="S113" i="1"/>
  <c r="V113" i="1" s="1"/>
  <c r="T129" i="1"/>
  <c r="W129" i="1" s="1"/>
  <c r="S129" i="1"/>
  <c r="V129" i="1" s="1"/>
  <c r="T145" i="1"/>
  <c r="W145" i="1" s="1"/>
  <c r="S145" i="1"/>
  <c r="V145" i="1" s="1"/>
  <c r="T161" i="1"/>
  <c r="W161" i="1" s="1"/>
  <c r="S161" i="1"/>
  <c r="V161" i="1" s="1"/>
  <c r="T177" i="1"/>
  <c r="W177" i="1" s="1"/>
  <c r="S177" i="1"/>
  <c r="V177" i="1" s="1"/>
  <c r="T185" i="1"/>
  <c r="W185" i="1" s="1"/>
  <c r="S185" i="1"/>
  <c r="V185" i="1" s="1"/>
  <c r="T193" i="1"/>
  <c r="W193" i="1" s="1"/>
  <c r="S193" i="1"/>
  <c r="V193" i="1" s="1"/>
  <c r="T201" i="1"/>
  <c r="W201" i="1" s="1"/>
  <c r="S201" i="1"/>
  <c r="V201" i="1" s="1"/>
  <c r="T209" i="1"/>
  <c r="W209" i="1" s="1"/>
  <c r="S209" i="1"/>
  <c r="V209" i="1" s="1"/>
  <c r="T217" i="1"/>
  <c r="W217" i="1" s="1"/>
  <c r="S217" i="1"/>
  <c r="V217" i="1" s="1"/>
  <c r="T36" i="1"/>
  <c r="W36" i="1" s="1"/>
  <c r="S36" i="1"/>
  <c r="V36" i="1" s="1"/>
  <c r="T76" i="1"/>
  <c r="W76" i="1" s="1"/>
  <c r="S76" i="1"/>
  <c r="V76" i="1" s="1"/>
  <c r="T116" i="1"/>
  <c r="W116" i="1" s="1"/>
  <c r="S116" i="1"/>
  <c r="V116" i="1" s="1"/>
  <c r="T156" i="1"/>
  <c r="W156" i="1" s="1"/>
  <c r="S156" i="1"/>
  <c r="V156" i="1" s="1"/>
  <c r="T188" i="1"/>
  <c r="W188" i="1" s="1"/>
  <c r="S188" i="1"/>
  <c r="V188" i="1" s="1"/>
  <c r="T212" i="1"/>
  <c r="W212" i="1" s="1"/>
  <c r="S212" i="1"/>
  <c r="V212" i="1" s="1"/>
  <c r="T8" i="1"/>
  <c r="W8" i="1" s="1"/>
  <c r="S8" i="1"/>
  <c r="V8" i="1" s="1"/>
  <c r="T24" i="1"/>
  <c r="W24" i="1" s="1"/>
  <c r="S24" i="1"/>
  <c r="V24" i="1" s="1"/>
  <c r="T40" i="1"/>
  <c r="W40" i="1" s="1"/>
  <c r="S40" i="1"/>
  <c r="V40" i="1" s="1"/>
  <c r="T72" i="1"/>
  <c r="W72" i="1" s="1"/>
  <c r="S72" i="1"/>
  <c r="V72" i="1" s="1"/>
  <c r="T88" i="1"/>
  <c r="W88" i="1" s="1"/>
  <c r="S88" i="1"/>
  <c r="V88" i="1" s="1"/>
  <c r="T112" i="1"/>
  <c r="W112" i="1" s="1"/>
  <c r="S112" i="1"/>
  <c r="V112" i="1" s="1"/>
  <c r="T136" i="1"/>
  <c r="W136" i="1" s="1"/>
  <c r="S136" i="1"/>
  <c r="V136" i="1" s="1"/>
  <c r="T152" i="1"/>
  <c r="W152" i="1" s="1"/>
  <c r="S152" i="1"/>
  <c r="V152" i="1" s="1"/>
  <c r="T176" i="1"/>
  <c r="W176" i="1" s="1"/>
  <c r="S176" i="1"/>
  <c r="V176" i="1" s="1"/>
  <c r="T200" i="1"/>
  <c r="W200" i="1" s="1"/>
  <c r="S200" i="1"/>
  <c r="V200" i="1" s="1"/>
  <c r="T216" i="1"/>
  <c r="W216" i="1" s="1"/>
  <c r="S216" i="1"/>
  <c r="V216" i="1" s="1"/>
  <c r="T17" i="1"/>
  <c r="W17" i="1" s="1"/>
  <c r="S17" i="1"/>
  <c r="V17" i="1" s="1"/>
  <c r="T25" i="1"/>
  <c r="W25" i="1" s="1"/>
  <c r="S25" i="1"/>
  <c r="V25" i="1" s="1"/>
  <c r="T33" i="1"/>
  <c r="W33" i="1" s="1"/>
  <c r="S33" i="1"/>
  <c r="V33" i="1" s="1"/>
  <c r="T49" i="1"/>
  <c r="W49" i="1" s="1"/>
  <c r="S49" i="1"/>
  <c r="V49" i="1" s="1"/>
  <c r="T65" i="1"/>
  <c r="W65" i="1" s="1"/>
  <c r="S65" i="1"/>
  <c r="V65" i="1" s="1"/>
  <c r="T81" i="1"/>
  <c r="W81" i="1" s="1"/>
  <c r="S81" i="1"/>
  <c r="V81" i="1" s="1"/>
  <c r="T89" i="1"/>
  <c r="W89" i="1" s="1"/>
  <c r="S89" i="1"/>
  <c r="V89" i="1" s="1"/>
  <c r="T105" i="1"/>
  <c r="W105" i="1" s="1"/>
  <c r="S105" i="1"/>
  <c r="V105" i="1" s="1"/>
  <c r="T121" i="1"/>
  <c r="W121" i="1" s="1"/>
  <c r="S121" i="1"/>
  <c r="V121" i="1" s="1"/>
  <c r="T137" i="1"/>
  <c r="W137" i="1" s="1"/>
  <c r="S137" i="1"/>
  <c r="V137" i="1" s="1"/>
  <c r="T153" i="1"/>
  <c r="W153" i="1" s="1"/>
  <c r="S153" i="1"/>
  <c r="V153" i="1" s="1"/>
  <c r="T169" i="1"/>
  <c r="W169" i="1" s="1"/>
  <c r="S169" i="1"/>
  <c r="V169" i="1" s="1"/>
  <c r="T10" i="1"/>
  <c r="W10" i="1" s="1"/>
  <c r="S10" i="1"/>
  <c r="V10" i="1" s="1"/>
  <c r="T18" i="1"/>
  <c r="W18" i="1" s="1"/>
  <c r="S18" i="1"/>
  <c r="V18" i="1" s="1"/>
  <c r="T26" i="1"/>
  <c r="W26" i="1" s="1"/>
  <c r="S26" i="1"/>
  <c r="V26" i="1" s="1"/>
  <c r="T34" i="1"/>
  <c r="W34" i="1" s="1"/>
  <c r="S34" i="1"/>
  <c r="V34" i="1" s="1"/>
  <c r="T42" i="1"/>
  <c r="W42" i="1" s="1"/>
  <c r="S42" i="1"/>
  <c r="V42" i="1" s="1"/>
  <c r="T50" i="1"/>
  <c r="W50" i="1" s="1"/>
  <c r="S50" i="1"/>
  <c r="V50" i="1" s="1"/>
  <c r="T58" i="1"/>
  <c r="W58" i="1" s="1"/>
  <c r="S58" i="1"/>
  <c r="V58" i="1" s="1"/>
  <c r="T66" i="1"/>
  <c r="W66" i="1" s="1"/>
  <c r="S66" i="1"/>
  <c r="V66" i="1" s="1"/>
  <c r="T74" i="1"/>
  <c r="W74" i="1" s="1"/>
  <c r="S74" i="1"/>
  <c r="V74" i="1" s="1"/>
  <c r="T82" i="1"/>
  <c r="W82" i="1" s="1"/>
  <c r="S82" i="1"/>
  <c r="V82" i="1" s="1"/>
  <c r="T90" i="1"/>
  <c r="W90" i="1" s="1"/>
  <c r="S90" i="1"/>
  <c r="V90" i="1" s="1"/>
  <c r="T98" i="1"/>
  <c r="W98" i="1" s="1"/>
  <c r="S98" i="1"/>
  <c r="V98" i="1" s="1"/>
  <c r="T106" i="1"/>
  <c r="W106" i="1" s="1"/>
  <c r="S106" i="1"/>
  <c r="V106" i="1" s="1"/>
  <c r="T114" i="1"/>
  <c r="W114" i="1" s="1"/>
  <c r="S114" i="1"/>
  <c r="V114" i="1" s="1"/>
  <c r="T122" i="1"/>
  <c r="W122" i="1" s="1"/>
  <c r="S122" i="1"/>
  <c r="V122" i="1" s="1"/>
  <c r="T130" i="1"/>
  <c r="W130" i="1" s="1"/>
  <c r="S130" i="1"/>
  <c r="V130" i="1" s="1"/>
  <c r="T138" i="1"/>
  <c r="W138" i="1" s="1"/>
  <c r="S138" i="1"/>
  <c r="V138" i="1" s="1"/>
  <c r="T146" i="1"/>
  <c r="W146" i="1" s="1"/>
  <c r="S146" i="1"/>
  <c r="V146" i="1" s="1"/>
  <c r="T154" i="1"/>
  <c r="W154" i="1" s="1"/>
  <c r="S154" i="1"/>
  <c r="V154" i="1" s="1"/>
  <c r="T162" i="1"/>
  <c r="W162" i="1" s="1"/>
  <c r="S162" i="1"/>
  <c r="V162" i="1" s="1"/>
  <c r="T170" i="1"/>
  <c r="W170" i="1" s="1"/>
  <c r="S170" i="1"/>
  <c r="V170" i="1" s="1"/>
  <c r="T178" i="1"/>
  <c r="W178" i="1" s="1"/>
  <c r="S178" i="1"/>
  <c r="V178" i="1" s="1"/>
  <c r="T186" i="1"/>
  <c r="W186" i="1" s="1"/>
  <c r="S186" i="1"/>
  <c r="V186" i="1" s="1"/>
  <c r="T194" i="1"/>
  <c r="W194" i="1" s="1"/>
  <c r="S194" i="1"/>
  <c r="V194" i="1" s="1"/>
  <c r="T202" i="1"/>
  <c r="W202" i="1" s="1"/>
  <c r="S202" i="1"/>
  <c r="V202" i="1" s="1"/>
  <c r="T210" i="1"/>
  <c r="W210" i="1" s="1"/>
  <c r="S210" i="1"/>
  <c r="V210" i="1" s="1"/>
  <c r="T218" i="1"/>
  <c r="W218" i="1" s="1"/>
  <c r="S218" i="1"/>
  <c r="V218" i="1" s="1"/>
  <c r="T28" i="1"/>
  <c r="W28" i="1" s="1"/>
  <c r="S28" i="1"/>
  <c r="V28" i="1" s="1"/>
  <c r="T68" i="1"/>
  <c r="W68" i="1" s="1"/>
  <c r="S68" i="1"/>
  <c r="V68" i="1" s="1"/>
  <c r="T108" i="1"/>
  <c r="W108" i="1" s="1"/>
  <c r="S108" i="1"/>
  <c r="V108" i="1" s="1"/>
  <c r="T148" i="1"/>
  <c r="W148" i="1" s="1"/>
  <c r="S148" i="1"/>
  <c r="V148" i="1" s="1"/>
  <c r="T196" i="1"/>
  <c r="W196" i="1" s="1"/>
  <c r="S196" i="1"/>
  <c r="V196" i="1" s="1"/>
  <c r="T220" i="1"/>
  <c r="W220" i="1" s="1"/>
  <c r="S220" i="1"/>
  <c r="V220" i="1" s="1"/>
  <c r="T13" i="1"/>
  <c r="W13" i="1" s="1"/>
  <c r="S13" i="1"/>
  <c r="V13" i="1" s="1"/>
  <c r="T16" i="1"/>
  <c r="W16" i="1" s="1"/>
  <c r="S16" i="1"/>
  <c r="V16" i="1" s="1"/>
  <c r="T48" i="1"/>
  <c r="W48" i="1" s="1"/>
  <c r="S48" i="1"/>
  <c r="V48" i="1" s="1"/>
  <c r="T64" i="1"/>
  <c r="W64" i="1" s="1"/>
  <c r="S64" i="1"/>
  <c r="V64" i="1" s="1"/>
  <c r="T80" i="1"/>
  <c r="W80" i="1" s="1"/>
  <c r="S80" i="1"/>
  <c r="V80" i="1" s="1"/>
  <c r="T104" i="1"/>
  <c r="W104" i="1" s="1"/>
  <c r="S104" i="1"/>
  <c r="V104" i="1" s="1"/>
  <c r="T128" i="1"/>
  <c r="W128" i="1" s="1"/>
  <c r="S128" i="1"/>
  <c r="V128" i="1" s="1"/>
  <c r="T144" i="1"/>
  <c r="W144" i="1" s="1"/>
  <c r="S144" i="1"/>
  <c r="V144" i="1" s="1"/>
  <c r="T168" i="1"/>
  <c r="W168" i="1" s="1"/>
  <c r="S168" i="1"/>
  <c r="V168" i="1" s="1"/>
  <c r="T184" i="1"/>
  <c r="W184" i="1" s="1"/>
  <c r="S184" i="1"/>
  <c r="V184" i="1" s="1"/>
  <c r="T208" i="1"/>
  <c r="W208" i="1" s="1"/>
  <c r="S208" i="1"/>
  <c r="V208" i="1" s="1"/>
  <c r="S11" i="1"/>
  <c r="V11" i="1" s="1"/>
  <c r="T11" i="1"/>
  <c r="W11" i="1" s="1"/>
  <c r="S19" i="1"/>
  <c r="V19" i="1" s="1"/>
  <c r="T19" i="1"/>
  <c r="W19" i="1" s="1"/>
  <c r="S27" i="1"/>
  <c r="V27" i="1" s="1"/>
  <c r="T27" i="1"/>
  <c r="W27" i="1" s="1"/>
  <c r="T35" i="1"/>
  <c r="W35" i="1" s="1"/>
  <c r="S35" i="1"/>
  <c r="V35" i="1" s="1"/>
  <c r="S43" i="1"/>
  <c r="V43" i="1" s="1"/>
  <c r="T43" i="1"/>
  <c r="W43" i="1" s="1"/>
  <c r="S51" i="1"/>
  <c r="V51" i="1" s="1"/>
  <c r="T51" i="1"/>
  <c r="W51" i="1" s="1"/>
  <c r="S59" i="1"/>
  <c r="V59" i="1" s="1"/>
  <c r="T59" i="1"/>
  <c r="W59" i="1" s="1"/>
  <c r="S67" i="1"/>
  <c r="V67" i="1" s="1"/>
  <c r="T67" i="1"/>
  <c r="W67" i="1" s="1"/>
  <c r="S75" i="1"/>
  <c r="V75" i="1" s="1"/>
  <c r="T75" i="1"/>
  <c r="W75" i="1" s="1"/>
  <c r="S83" i="1"/>
  <c r="V83" i="1" s="1"/>
  <c r="T83" i="1"/>
  <c r="W83" i="1" s="1"/>
  <c r="S91" i="1"/>
  <c r="V91" i="1" s="1"/>
  <c r="T91" i="1"/>
  <c r="W91" i="1" s="1"/>
  <c r="S99" i="1"/>
  <c r="V99" i="1" s="1"/>
  <c r="T99" i="1"/>
  <c r="W99" i="1" s="1"/>
  <c r="S107" i="1"/>
  <c r="V107" i="1" s="1"/>
  <c r="T107" i="1"/>
  <c r="W107" i="1" s="1"/>
  <c r="S115" i="1"/>
  <c r="V115" i="1" s="1"/>
  <c r="T115" i="1"/>
  <c r="W115" i="1" s="1"/>
  <c r="S123" i="1"/>
  <c r="V123" i="1" s="1"/>
  <c r="T123" i="1"/>
  <c r="W123" i="1" s="1"/>
  <c r="T131" i="1"/>
  <c r="W131" i="1" s="1"/>
  <c r="S131" i="1"/>
  <c r="V131" i="1" s="1"/>
  <c r="S139" i="1"/>
  <c r="V139" i="1" s="1"/>
  <c r="T139" i="1"/>
  <c r="W139" i="1" s="1"/>
  <c r="S147" i="1"/>
  <c r="V147" i="1" s="1"/>
  <c r="T147" i="1"/>
  <c r="W147" i="1" s="1"/>
  <c r="T155" i="1"/>
  <c r="W155" i="1" s="1"/>
  <c r="S155" i="1"/>
  <c r="V155" i="1" s="1"/>
  <c r="S163" i="1"/>
  <c r="V163" i="1" s="1"/>
  <c r="T163" i="1"/>
  <c r="W163" i="1" s="1"/>
  <c r="S171" i="1"/>
  <c r="V171" i="1" s="1"/>
  <c r="T171" i="1"/>
  <c r="W171" i="1" s="1"/>
  <c r="T179" i="1"/>
  <c r="W179" i="1" s="1"/>
  <c r="S179" i="1"/>
  <c r="V179" i="1" s="1"/>
  <c r="S187" i="1"/>
  <c r="V187" i="1" s="1"/>
  <c r="T187" i="1"/>
  <c r="W187" i="1" s="1"/>
  <c r="S195" i="1"/>
  <c r="V195" i="1" s="1"/>
  <c r="T195" i="1"/>
  <c r="W195" i="1" s="1"/>
  <c r="S203" i="1"/>
  <c r="V203" i="1" s="1"/>
  <c r="T203" i="1"/>
  <c r="W203" i="1" s="1"/>
  <c r="T211" i="1"/>
  <c r="W211" i="1" s="1"/>
  <c r="S211" i="1"/>
  <c r="V211" i="1" s="1"/>
  <c r="S219" i="1"/>
  <c r="V219" i="1" s="1"/>
  <c r="T219" i="1"/>
  <c r="W219" i="1" s="1"/>
  <c r="F227" i="1"/>
  <c r="G228" i="1"/>
  <c r="G229" i="1" s="1"/>
  <c r="F228" i="1"/>
  <c r="F14" i="4" l="1"/>
  <c r="J14" i="4" s="1"/>
  <c r="X54" i="1"/>
  <c r="X118" i="1"/>
  <c r="V225" i="1"/>
  <c r="W225" i="1"/>
  <c r="W224" i="1"/>
  <c r="X30" i="1"/>
  <c r="X94" i="1"/>
  <c r="AD94" i="1" s="1"/>
  <c r="X158" i="1"/>
  <c r="V224" i="1"/>
  <c r="X182" i="1"/>
  <c r="X150" i="1"/>
  <c r="AD150" i="1" s="1"/>
  <c r="BA12" i="4"/>
  <c r="BQ12" i="4" s="1"/>
  <c r="CJ91" i="1"/>
  <c r="Z91" i="1"/>
  <c r="CJ147" i="1"/>
  <c r="Z147" i="1"/>
  <c r="CJ115" i="1"/>
  <c r="Z115" i="1"/>
  <c r="CJ83" i="1"/>
  <c r="Z83" i="1"/>
  <c r="CJ51" i="1"/>
  <c r="Z51" i="1"/>
  <c r="CJ19" i="1"/>
  <c r="Z19" i="1"/>
  <c r="CJ215" i="1"/>
  <c r="Z215" i="1"/>
  <c r="CJ183" i="1"/>
  <c r="Z183" i="1"/>
  <c r="CJ151" i="1"/>
  <c r="Z151" i="1"/>
  <c r="CJ119" i="1"/>
  <c r="Z119" i="1"/>
  <c r="CJ23" i="1"/>
  <c r="Z23" i="1"/>
  <c r="CK130" i="1"/>
  <c r="AD130" i="1"/>
  <c r="CK9" i="1"/>
  <c r="AD9" i="1"/>
  <c r="CK73" i="1"/>
  <c r="AD73" i="1"/>
  <c r="CK137" i="1"/>
  <c r="AD137" i="1"/>
  <c r="CK201" i="1"/>
  <c r="AD201" i="1"/>
  <c r="CK146" i="1"/>
  <c r="AD146" i="1"/>
  <c r="CK12" i="1"/>
  <c r="AD12" i="1"/>
  <c r="CK76" i="1"/>
  <c r="AD76" i="1"/>
  <c r="CK140" i="1"/>
  <c r="AD140" i="1"/>
  <c r="CK204" i="1"/>
  <c r="AD204" i="1"/>
  <c r="CK35" i="1"/>
  <c r="AD35" i="1"/>
  <c r="CK29" i="1"/>
  <c r="AD29" i="1"/>
  <c r="CK93" i="1"/>
  <c r="AD93" i="1"/>
  <c r="CK157" i="1"/>
  <c r="AD157" i="1"/>
  <c r="CK27" i="1"/>
  <c r="AD27" i="1"/>
  <c r="CK22" i="1"/>
  <c r="AD22" i="1"/>
  <c r="CK86" i="1"/>
  <c r="AD86" i="1"/>
  <c r="CK215" i="1"/>
  <c r="AD215" i="1"/>
  <c r="CK187" i="1"/>
  <c r="AD187" i="1"/>
  <c r="CK63" i="1"/>
  <c r="AD63" i="1"/>
  <c r="CK127" i="1"/>
  <c r="AD127" i="1"/>
  <c r="CK191" i="1"/>
  <c r="AD191" i="1"/>
  <c r="CK16" i="1"/>
  <c r="AD16" i="1"/>
  <c r="CK80" i="1"/>
  <c r="AD80" i="1"/>
  <c r="CK144" i="1"/>
  <c r="AD144" i="1"/>
  <c r="CK208" i="1"/>
  <c r="AD208" i="1"/>
  <c r="AL305" i="1"/>
  <c r="AP305" i="1"/>
  <c r="AR305" i="1" s="1"/>
  <c r="AO303" i="1"/>
  <c r="AP301" i="1"/>
  <c r="CJ144" i="1"/>
  <c r="Z144" i="1"/>
  <c r="CJ220" i="1"/>
  <c r="Z220" i="1"/>
  <c r="CJ68" i="1"/>
  <c r="Z68" i="1"/>
  <c r="CJ202" i="1"/>
  <c r="Z202" i="1"/>
  <c r="CJ170" i="1"/>
  <c r="Z170" i="1"/>
  <c r="CJ138" i="1"/>
  <c r="Z138" i="1"/>
  <c r="CJ106" i="1"/>
  <c r="Z106" i="1"/>
  <c r="CJ74" i="1"/>
  <c r="Z74" i="1"/>
  <c r="CJ42" i="1"/>
  <c r="Z42" i="1"/>
  <c r="CJ10" i="1"/>
  <c r="Z10" i="1"/>
  <c r="CJ121" i="1"/>
  <c r="Z121" i="1"/>
  <c r="CJ65" i="1"/>
  <c r="Z65" i="1"/>
  <c r="CJ17" i="1"/>
  <c r="Z17" i="1"/>
  <c r="CJ152" i="1"/>
  <c r="Z152" i="1"/>
  <c r="CJ72" i="1"/>
  <c r="Z72" i="1"/>
  <c r="CJ212" i="1"/>
  <c r="Z212" i="1"/>
  <c r="CJ76" i="1"/>
  <c r="Z76" i="1"/>
  <c r="CJ201" i="1"/>
  <c r="Z201" i="1"/>
  <c r="CJ161" i="1"/>
  <c r="Z161" i="1"/>
  <c r="CJ97" i="1"/>
  <c r="Z97" i="1"/>
  <c r="CJ9" i="1"/>
  <c r="Z9" i="1"/>
  <c r="CJ96" i="1"/>
  <c r="Z96" i="1"/>
  <c r="CJ132" i="1"/>
  <c r="Z132" i="1"/>
  <c r="CJ111" i="1"/>
  <c r="Z111" i="1"/>
  <c r="CJ15" i="1"/>
  <c r="Z15" i="1"/>
  <c r="CJ181" i="1"/>
  <c r="Z181" i="1"/>
  <c r="CJ117" i="1"/>
  <c r="Z117" i="1"/>
  <c r="CJ53" i="1"/>
  <c r="Z53" i="1"/>
  <c r="CJ140" i="1"/>
  <c r="Z140" i="1"/>
  <c r="CJ214" i="1"/>
  <c r="Z214" i="1"/>
  <c r="CJ182" i="1"/>
  <c r="Z182" i="1"/>
  <c r="CJ150" i="1"/>
  <c r="Z150" i="1"/>
  <c r="CJ118" i="1"/>
  <c r="Z118" i="1"/>
  <c r="CJ86" i="1"/>
  <c r="Z86" i="1"/>
  <c r="CJ54" i="1"/>
  <c r="Z54" i="1"/>
  <c r="CJ22" i="1"/>
  <c r="Z22" i="1"/>
  <c r="CJ189" i="1"/>
  <c r="Z189" i="1"/>
  <c r="CJ125" i="1"/>
  <c r="Z125" i="1"/>
  <c r="CJ61" i="1"/>
  <c r="Z61" i="1"/>
  <c r="CJ164" i="1"/>
  <c r="Z164" i="1"/>
  <c r="CJ12" i="1"/>
  <c r="Z12" i="1"/>
  <c r="CK154" i="1"/>
  <c r="AD154" i="1"/>
  <c r="CK17" i="1"/>
  <c r="AD17" i="1"/>
  <c r="CK81" i="1"/>
  <c r="AD81" i="1"/>
  <c r="CK145" i="1"/>
  <c r="AD145" i="1"/>
  <c r="CK209" i="1"/>
  <c r="AD209" i="1"/>
  <c r="CK170" i="1"/>
  <c r="AD170" i="1"/>
  <c r="CK20" i="1"/>
  <c r="AD20" i="1"/>
  <c r="CK84" i="1"/>
  <c r="AD84" i="1"/>
  <c r="CK148" i="1"/>
  <c r="AD148" i="1"/>
  <c r="CK212" i="1"/>
  <c r="AD212" i="1"/>
  <c r="CK75" i="1"/>
  <c r="AD75" i="1"/>
  <c r="CK37" i="1"/>
  <c r="AD37" i="1"/>
  <c r="CK101" i="1"/>
  <c r="AD101" i="1"/>
  <c r="CK165" i="1"/>
  <c r="AD165" i="1"/>
  <c r="CK59" i="1"/>
  <c r="AD59" i="1"/>
  <c r="CK30" i="1"/>
  <c r="AD30" i="1"/>
  <c r="CK158" i="1"/>
  <c r="AD158" i="1"/>
  <c r="CK186" i="1"/>
  <c r="AD186" i="1"/>
  <c r="CK7" i="1"/>
  <c r="AD7" i="1"/>
  <c r="CK71" i="1"/>
  <c r="AD71" i="1"/>
  <c r="CK135" i="1"/>
  <c r="AD135" i="1"/>
  <c r="CK199" i="1"/>
  <c r="AD199" i="1"/>
  <c r="CK24" i="1"/>
  <c r="AD24" i="1"/>
  <c r="CK88" i="1"/>
  <c r="AD88" i="1"/>
  <c r="CK152" i="1"/>
  <c r="AD152" i="1"/>
  <c r="CK217" i="1"/>
  <c r="AD217" i="1"/>
  <c r="AO302" i="1"/>
  <c r="AP299" i="1"/>
  <c r="AO301" i="1"/>
  <c r="CJ64" i="1"/>
  <c r="Z64" i="1"/>
  <c r="CJ203" i="1"/>
  <c r="Z203" i="1"/>
  <c r="CJ171" i="1"/>
  <c r="Z171" i="1"/>
  <c r="CJ139" i="1"/>
  <c r="Z139" i="1"/>
  <c r="CJ107" i="1"/>
  <c r="Z107" i="1"/>
  <c r="CJ75" i="1"/>
  <c r="Z75" i="1"/>
  <c r="CJ43" i="1"/>
  <c r="Z43" i="1"/>
  <c r="CJ11" i="1"/>
  <c r="Z11" i="1"/>
  <c r="CJ207" i="1"/>
  <c r="Z207" i="1"/>
  <c r="CJ175" i="1"/>
  <c r="Z175" i="1"/>
  <c r="CJ143" i="1"/>
  <c r="Z143" i="1"/>
  <c r="CJ79" i="1"/>
  <c r="Z79" i="1"/>
  <c r="CJ47" i="1"/>
  <c r="Z47" i="1"/>
  <c r="CK178" i="1"/>
  <c r="AD178" i="1"/>
  <c r="CK25" i="1"/>
  <c r="AD25" i="1"/>
  <c r="CK89" i="1"/>
  <c r="AD89" i="1"/>
  <c r="CK153" i="1"/>
  <c r="AD153" i="1"/>
  <c r="CK218" i="1"/>
  <c r="AD218" i="1"/>
  <c r="CK202" i="1"/>
  <c r="AD202" i="1"/>
  <c r="CK28" i="1"/>
  <c r="AD28" i="1"/>
  <c r="CK92" i="1"/>
  <c r="AD92" i="1"/>
  <c r="CK156" i="1"/>
  <c r="AD156" i="1"/>
  <c r="CK34" i="1"/>
  <c r="AD34" i="1"/>
  <c r="CK107" i="1"/>
  <c r="AD107" i="1"/>
  <c r="CK45" i="1"/>
  <c r="AD45" i="1"/>
  <c r="CK109" i="1"/>
  <c r="AD109" i="1"/>
  <c r="CK173" i="1"/>
  <c r="AD173" i="1"/>
  <c r="CK99" i="1"/>
  <c r="AD99" i="1"/>
  <c r="X38" i="1"/>
  <c r="X102" i="1"/>
  <c r="X166" i="1"/>
  <c r="CK210" i="1"/>
  <c r="AD210" i="1"/>
  <c r="CK15" i="1"/>
  <c r="AD15" i="1"/>
  <c r="CK79" i="1"/>
  <c r="AD79" i="1"/>
  <c r="CK143" i="1"/>
  <c r="AD143" i="1"/>
  <c r="CK207" i="1"/>
  <c r="AD207" i="1"/>
  <c r="CK32" i="1"/>
  <c r="AD32" i="1"/>
  <c r="CK96" i="1"/>
  <c r="AD96" i="1"/>
  <c r="CK160" i="1"/>
  <c r="AD160" i="1"/>
  <c r="CK219" i="1"/>
  <c r="AD219" i="1"/>
  <c r="AP300" i="1"/>
  <c r="AO305" i="1"/>
  <c r="CJ35" i="1"/>
  <c r="Z35" i="1"/>
  <c r="CJ208" i="1"/>
  <c r="Z208" i="1"/>
  <c r="CJ128" i="1"/>
  <c r="Z128" i="1"/>
  <c r="CJ48" i="1"/>
  <c r="Z48" i="1"/>
  <c r="CJ196" i="1"/>
  <c r="Z196" i="1"/>
  <c r="CJ28" i="1"/>
  <c r="Z28" i="1"/>
  <c r="CJ194" i="1"/>
  <c r="Z194" i="1"/>
  <c r="CJ162" i="1"/>
  <c r="Z162" i="1"/>
  <c r="CJ130" i="1"/>
  <c r="Z130" i="1"/>
  <c r="CJ98" i="1"/>
  <c r="Z98" i="1"/>
  <c r="CJ66" i="1"/>
  <c r="Z66" i="1"/>
  <c r="CJ34" i="1"/>
  <c r="Z34" i="1"/>
  <c r="CJ169" i="1"/>
  <c r="Z169" i="1"/>
  <c r="CJ105" i="1"/>
  <c r="Z105" i="1"/>
  <c r="CJ49" i="1"/>
  <c r="Z49" i="1"/>
  <c r="CJ216" i="1"/>
  <c r="Z216" i="1"/>
  <c r="CJ136" i="1"/>
  <c r="Z136" i="1"/>
  <c r="CJ40" i="1"/>
  <c r="Z40" i="1"/>
  <c r="CJ188" i="1"/>
  <c r="Z188" i="1"/>
  <c r="CJ36" i="1"/>
  <c r="Z36" i="1"/>
  <c r="CJ193" i="1"/>
  <c r="Z193" i="1"/>
  <c r="CJ145" i="1"/>
  <c r="Z145" i="1"/>
  <c r="CJ73" i="1"/>
  <c r="Z73" i="1"/>
  <c r="CJ192" i="1"/>
  <c r="Z192" i="1"/>
  <c r="CJ56" i="1"/>
  <c r="Z56" i="1"/>
  <c r="CJ92" i="1"/>
  <c r="Z92" i="1"/>
  <c r="CJ165" i="1"/>
  <c r="Z165" i="1"/>
  <c r="CJ101" i="1"/>
  <c r="Z101" i="1"/>
  <c r="CJ37" i="1"/>
  <c r="Z37" i="1"/>
  <c r="CJ100" i="1"/>
  <c r="Z100" i="1"/>
  <c r="CJ206" i="1"/>
  <c r="Z206" i="1"/>
  <c r="CJ174" i="1"/>
  <c r="Z174" i="1"/>
  <c r="CJ142" i="1"/>
  <c r="Z142" i="1"/>
  <c r="CJ110" i="1"/>
  <c r="Z110" i="1"/>
  <c r="CJ78" i="1"/>
  <c r="Z78" i="1"/>
  <c r="CJ46" i="1"/>
  <c r="Z46" i="1"/>
  <c r="CJ14" i="1"/>
  <c r="Z14" i="1"/>
  <c r="CJ173" i="1"/>
  <c r="Z173" i="1"/>
  <c r="CJ109" i="1"/>
  <c r="Z109" i="1"/>
  <c r="CJ45" i="1"/>
  <c r="Z45" i="1"/>
  <c r="CJ124" i="1"/>
  <c r="Z124" i="1"/>
  <c r="CK220" i="1"/>
  <c r="AD220" i="1"/>
  <c r="CK33" i="1"/>
  <c r="AD33" i="1"/>
  <c r="CK97" i="1"/>
  <c r="AD97" i="1"/>
  <c r="CK161" i="1"/>
  <c r="AD161" i="1"/>
  <c r="CK10" i="1"/>
  <c r="AD10" i="1"/>
  <c r="CK19" i="1"/>
  <c r="AD19" i="1"/>
  <c r="CK36" i="1"/>
  <c r="AD36" i="1"/>
  <c r="CK100" i="1"/>
  <c r="AD100" i="1"/>
  <c r="CK164" i="1"/>
  <c r="AD164" i="1"/>
  <c r="CK66" i="1"/>
  <c r="AD66" i="1"/>
  <c r="CK131" i="1"/>
  <c r="AD131" i="1"/>
  <c r="CK53" i="1"/>
  <c r="AD53" i="1"/>
  <c r="CK117" i="1"/>
  <c r="AD117" i="1"/>
  <c r="CK181" i="1"/>
  <c r="AD181" i="1"/>
  <c r="CK139" i="1"/>
  <c r="AD139" i="1"/>
  <c r="CK11" i="1"/>
  <c r="AD11" i="1"/>
  <c r="CK23" i="1"/>
  <c r="AD23" i="1"/>
  <c r="CK87" i="1"/>
  <c r="AD87" i="1"/>
  <c r="CK151" i="1"/>
  <c r="AD151" i="1"/>
  <c r="CK216" i="1"/>
  <c r="AD216" i="1"/>
  <c r="CK40" i="1"/>
  <c r="AD40" i="1"/>
  <c r="CK104" i="1"/>
  <c r="AD104" i="1"/>
  <c r="CK168" i="1"/>
  <c r="AD168" i="1"/>
  <c r="AO300" i="1"/>
  <c r="CJ131" i="1"/>
  <c r="Z131" i="1"/>
  <c r="CJ163" i="1"/>
  <c r="Z163" i="1"/>
  <c r="CJ99" i="1"/>
  <c r="Z99" i="1"/>
  <c r="CJ199" i="1"/>
  <c r="Z199" i="1"/>
  <c r="CJ167" i="1"/>
  <c r="Z167" i="1"/>
  <c r="CJ135" i="1"/>
  <c r="Z135" i="1"/>
  <c r="CJ103" i="1"/>
  <c r="Z103" i="1"/>
  <c r="CJ71" i="1"/>
  <c r="Z71" i="1"/>
  <c r="CJ39" i="1"/>
  <c r="Z39" i="1"/>
  <c r="CJ7" i="1"/>
  <c r="Z7" i="1"/>
  <c r="CK18" i="1"/>
  <c r="AD18" i="1"/>
  <c r="CK43" i="1"/>
  <c r="AD43" i="1"/>
  <c r="CK41" i="1"/>
  <c r="AD41" i="1"/>
  <c r="CK105" i="1"/>
  <c r="AD105" i="1"/>
  <c r="CK169" i="1"/>
  <c r="AD169" i="1"/>
  <c r="CK42" i="1"/>
  <c r="AD42" i="1"/>
  <c r="CK67" i="1"/>
  <c r="AD67" i="1"/>
  <c r="CK44" i="1"/>
  <c r="AD44" i="1"/>
  <c r="CK108" i="1"/>
  <c r="AD108" i="1"/>
  <c r="CK172" i="1"/>
  <c r="AD172" i="1"/>
  <c r="CK90" i="1"/>
  <c r="AD90" i="1"/>
  <c r="CK171" i="1"/>
  <c r="AD171" i="1"/>
  <c r="CK61" i="1"/>
  <c r="AD61" i="1"/>
  <c r="CK125" i="1"/>
  <c r="AD125" i="1"/>
  <c r="CK189" i="1"/>
  <c r="AD189" i="1"/>
  <c r="CK179" i="1"/>
  <c r="AD179" i="1"/>
  <c r="CK54" i="1"/>
  <c r="AD54" i="1"/>
  <c r="CK118" i="1"/>
  <c r="AD118" i="1"/>
  <c r="CK182" i="1"/>
  <c r="AD182" i="1"/>
  <c r="CK51" i="1"/>
  <c r="AD51" i="1"/>
  <c r="CK31" i="1"/>
  <c r="AD31" i="1"/>
  <c r="CK95" i="1"/>
  <c r="AD95" i="1"/>
  <c r="CK159" i="1"/>
  <c r="AD159" i="1"/>
  <c r="CK26" i="1"/>
  <c r="AD26" i="1"/>
  <c r="CK48" i="1"/>
  <c r="AD48" i="1"/>
  <c r="CK112" i="1"/>
  <c r="AD112" i="1"/>
  <c r="CK176" i="1"/>
  <c r="AD176" i="1"/>
  <c r="AP306" i="1"/>
  <c r="AR306" i="1" s="1"/>
  <c r="CJ195" i="1"/>
  <c r="Z195" i="1"/>
  <c r="CJ67" i="1"/>
  <c r="Z67" i="1"/>
  <c r="CJ155" i="1"/>
  <c r="Z155" i="1"/>
  <c r="CJ184" i="1"/>
  <c r="Z184" i="1"/>
  <c r="CJ104" i="1"/>
  <c r="Z104" i="1"/>
  <c r="CJ16" i="1"/>
  <c r="Z16" i="1"/>
  <c r="CJ148" i="1"/>
  <c r="Z148" i="1"/>
  <c r="CJ218" i="1"/>
  <c r="Z218" i="1"/>
  <c r="CJ186" i="1"/>
  <c r="Z186" i="1"/>
  <c r="CJ154" i="1"/>
  <c r="Z154" i="1"/>
  <c r="CJ122" i="1"/>
  <c r="Z122" i="1"/>
  <c r="CJ90" i="1"/>
  <c r="Z90" i="1"/>
  <c r="CJ58" i="1"/>
  <c r="Z58" i="1"/>
  <c r="CJ26" i="1"/>
  <c r="Z26" i="1"/>
  <c r="CJ153" i="1"/>
  <c r="Z153" i="1"/>
  <c r="CJ89" i="1"/>
  <c r="Z89" i="1"/>
  <c r="CJ33" i="1"/>
  <c r="Z33" i="1"/>
  <c r="CJ200" i="1"/>
  <c r="Z200" i="1"/>
  <c r="CJ112" i="1"/>
  <c r="Z112" i="1"/>
  <c r="CJ24" i="1"/>
  <c r="Z24" i="1"/>
  <c r="CJ156" i="1"/>
  <c r="Z156" i="1"/>
  <c r="CJ217" i="1"/>
  <c r="Z217" i="1"/>
  <c r="CJ185" i="1"/>
  <c r="Z185" i="1"/>
  <c r="CJ129" i="1"/>
  <c r="Z129" i="1"/>
  <c r="CJ57" i="1"/>
  <c r="Z57" i="1"/>
  <c r="CJ160" i="1"/>
  <c r="Z160" i="1"/>
  <c r="CJ32" i="1"/>
  <c r="Z32" i="1"/>
  <c r="CJ44" i="1"/>
  <c r="Z44" i="1"/>
  <c r="CJ191" i="1"/>
  <c r="Z191" i="1"/>
  <c r="CJ213" i="1"/>
  <c r="Z213" i="1"/>
  <c r="CJ149" i="1"/>
  <c r="Z149" i="1"/>
  <c r="CJ85" i="1"/>
  <c r="Z85" i="1"/>
  <c r="CJ21" i="1"/>
  <c r="Z21" i="1"/>
  <c r="CJ60" i="1"/>
  <c r="Z60" i="1"/>
  <c r="CJ198" i="1"/>
  <c r="Z198" i="1"/>
  <c r="CJ166" i="1"/>
  <c r="Z166" i="1"/>
  <c r="CJ134" i="1"/>
  <c r="Z134" i="1"/>
  <c r="CJ102" i="1"/>
  <c r="Z102" i="1"/>
  <c r="CJ70" i="1"/>
  <c r="Z70" i="1"/>
  <c r="CJ38" i="1"/>
  <c r="Z38" i="1"/>
  <c r="CJ6" i="1"/>
  <c r="Z6" i="1"/>
  <c r="CJ157" i="1"/>
  <c r="Z157" i="1"/>
  <c r="CJ93" i="1"/>
  <c r="Z93" i="1"/>
  <c r="CJ29" i="1"/>
  <c r="Z29" i="1"/>
  <c r="CJ84" i="1"/>
  <c r="Z84" i="1"/>
  <c r="CK50" i="1"/>
  <c r="AD50" i="1"/>
  <c r="CK91" i="1"/>
  <c r="AD91" i="1"/>
  <c r="CK49" i="1"/>
  <c r="AD49" i="1"/>
  <c r="CK113" i="1"/>
  <c r="AD113" i="1"/>
  <c r="CK177" i="1"/>
  <c r="AD177" i="1"/>
  <c r="CK74" i="1"/>
  <c r="AD74" i="1"/>
  <c r="CK115" i="1"/>
  <c r="AD115" i="1"/>
  <c r="CK52" i="1"/>
  <c r="AD52" i="1"/>
  <c r="CK116" i="1"/>
  <c r="AD116" i="1"/>
  <c r="CK180" i="1"/>
  <c r="AD180" i="1"/>
  <c r="CK122" i="1"/>
  <c r="AD122" i="1"/>
  <c r="CK195" i="1"/>
  <c r="AD195" i="1"/>
  <c r="CK69" i="1"/>
  <c r="AD69" i="1"/>
  <c r="CK133" i="1"/>
  <c r="AD133" i="1"/>
  <c r="CK197" i="1"/>
  <c r="AD197" i="1"/>
  <c r="CK211" i="1"/>
  <c r="AD211" i="1"/>
  <c r="CK83" i="1"/>
  <c r="AD83" i="1"/>
  <c r="CK39" i="1"/>
  <c r="AD39" i="1"/>
  <c r="CK103" i="1"/>
  <c r="AD103" i="1"/>
  <c r="CK167" i="1"/>
  <c r="AD167" i="1"/>
  <c r="CK58" i="1"/>
  <c r="AD58" i="1"/>
  <c r="CK56" i="1"/>
  <c r="AD56" i="1"/>
  <c r="CK120" i="1"/>
  <c r="AD120" i="1"/>
  <c r="CK184" i="1"/>
  <c r="AD184" i="1"/>
  <c r="AP304" i="1"/>
  <c r="AR304" i="1" s="1"/>
  <c r="AP303" i="1"/>
  <c r="CJ219" i="1"/>
  <c r="Z219" i="1"/>
  <c r="CJ123" i="1"/>
  <c r="Z123" i="1"/>
  <c r="CJ27" i="1"/>
  <c r="Z27" i="1"/>
  <c r="CJ159" i="1"/>
  <c r="Z159" i="1"/>
  <c r="CJ127" i="1"/>
  <c r="Z127" i="1"/>
  <c r="CJ95" i="1"/>
  <c r="Z95" i="1"/>
  <c r="CJ63" i="1"/>
  <c r="Z63" i="1"/>
  <c r="CJ31" i="1"/>
  <c r="Z31" i="1"/>
  <c r="CK82" i="1"/>
  <c r="AD82" i="1"/>
  <c r="CK147" i="1"/>
  <c r="AD147" i="1"/>
  <c r="CK57" i="1"/>
  <c r="AD57" i="1"/>
  <c r="CK121" i="1"/>
  <c r="AD121" i="1"/>
  <c r="CK185" i="1"/>
  <c r="AD185" i="1"/>
  <c r="CK98" i="1"/>
  <c r="AD98" i="1"/>
  <c r="CK163" i="1"/>
  <c r="AD163" i="1"/>
  <c r="CK60" i="1"/>
  <c r="AD60" i="1"/>
  <c r="CK124" i="1"/>
  <c r="AD124" i="1"/>
  <c r="CK188" i="1"/>
  <c r="AD188" i="1"/>
  <c r="CK162" i="1"/>
  <c r="AD162" i="1"/>
  <c r="CK13" i="1"/>
  <c r="AD13" i="1"/>
  <c r="CK77" i="1"/>
  <c r="AD77" i="1"/>
  <c r="CK141" i="1"/>
  <c r="AD141" i="1"/>
  <c r="CK205" i="1"/>
  <c r="AD205" i="1"/>
  <c r="CK6" i="1"/>
  <c r="AD6" i="1"/>
  <c r="CK123" i="1"/>
  <c r="AD123" i="1"/>
  <c r="CK47" i="1"/>
  <c r="AD47" i="1"/>
  <c r="CK111" i="1"/>
  <c r="AD111" i="1"/>
  <c r="CK175" i="1"/>
  <c r="AD175" i="1"/>
  <c r="CK138" i="1"/>
  <c r="AD138" i="1"/>
  <c r="CK64" i="1"/>
  <c r="AD64" i="1"/>
  <c r="CK128" i="1"/>
  <c r="AD128" i="1"/>
  <c r="CK192" i="1"/>
  <c r="AD192" i="1"/>
  <c r="AL304" i="1"/>
  <c r="AO304" i="1"/>
  <c r="AO306" i="1"/>
  <c r="AL306" i="1"/>
  <c r="AO299" i="1"/>
  <c r="CJ187" i="1"/>
  <c r="Z187" i="1"/>
  <c r="CJ59" i="1"/>
  <c r="Z59" i="1"/>
  <c r="CJ211" i="1"/>
  <c r="Z211" i="1"/>
  <c r="CJ179" i="1"/>
  <c r="Z179" i="1"/>
  <c r="CJ168" i="1"/>
  <c r="Z168" i="1"/>
  <c r="CJ80" i="1"/>
  <c r="Z80" i="1"/>
  <c r="CJ13" i="1"/>
  <c r="Z13" i="1"/>
  <c r="CJ108" i="1"/>
  <c r="Z108" i="1"/>
  <c r="CJ210" i="1"/>
  <c r="Z210" i="1"/>
  <c r="CJ178" i="1"/>
  <c r="Z178" i="1"/>
  <c r="CJ146" i="1"/>
  <c r="Z146" i="1"/>
  <c r="CJ114" i="1"/>
  <c r="Z114" i="1"/>
  <c r="CJ82" i="1"/>
  <c r="Z82" i="1"/>
  <c r="CJ50" i="1"/>
  <c r="Z50" i="1"/>
  <c r="CJ18" i="1"/>
  <c r="Z18" i="1"/>
  <c r="CJ137" i="1"/>
  <c r="Z137" i="1"/>
  <c r="CJ81" i="1"/>
  <c r="Z81" i="1"/>
  <c r="CJ25" i="1"/>
  <c r="Z25" i="1"/>
  <c r="CJ176" i="1"/>
  <c r="Z176" i="1"/>
  <c r="CJ88" i="1"/>
  <c r="Z88" i="1"/>
  <c r="CJ8" i="1"/>
  <c r="Z8" i="1"/>
  <c r="CJ116" i="1"/>
  <c r="Z116" i="1"/>
  <c r="CJ209" i="1"/>
  <c r="Z209" i="1"/>
  <c r="CJ177" i="1"/>
  <c r="Z177" i="1"/>
  <c r="CJ113" i="1"/>
  <c r="Z113" i="1"/>
  <c r="CJ41" i="1"/>
  <c r="Z41" i="1"/>
  <c r="CJ120" i="1"/>
  <c r="Z120" i="1"/>
  <c r="CJ172" i="1"/>
  <c r="Z172" i="1"/>
  <c r="CJ87" i="1"/>
  <c r="Z87" i="1"/>
  <c r="CJ55" i="1"/>
  <c r="Z55" i="1"/>
  <c r="CJ197" i="1"/>
  <c r="Z197" i="1"/>
  <c r="CJ133" i="1"/>
  <c r="Z133" i="1"/>
  <c r="CJ69" i="1"/>
  <c r="Z69" i="1"/>
  <c r="CJ180" i="1"/>
  <c r="Z180" i="1"/>
  <c r="CJ20" i="1"/>
  <c r="Z20" i="1"/>
  <c r="CJ190" i="1"/>
  <c r="Z190" i="1"/>
  <c r="CJ158" i="1"/>
  <c r="Z158" i="1"/>
  <c r="CJ126" i="1"/>
  <c r="Z126" i="1"/>
  <c r="CJ94" i="1"/>
  <c r="Z94" i="1"/>
  <c r="CJ62" i="1"/>
  <c r="Z62" i="1"/>
  <c r="CJ30" i="1"/>
  <c r="Z30" i="1"/>
  <c r="CJ205" i="1"/>
  <c r="Z205" i="1"/>
  <c r="CJ141" i="1"/>
  <c r="Z141" i="1"/>
  <c r="CJ77" i="1"/>
  <c r="Z77" i="1"/>
  <c r="CJ204" i="1"/>
  <c r="Z204" i="1"/>
  <c r="CJ52" i="1"/>
  <c r="Z52" i="1"/>
  <c r="CK106" i="1"/>
  <c r="AD106" i="1"/>
  <c r="CK203" i="1"/>
  <c r="AD203" i="1"/>
  <c r="CK65" i="1"/>
  <c r="AD65" i="1"/>
  <c r="CK129" i="1"/>
  <c r="AD129" i="1"/>
  <c r="CK193" i="1"/>
  <c r="AD193" i="1"/>
  <c r="CK114" i="1"/>
  <c r="AD114" i="1"/>
  <c r="CK213" i="1"/>
  <c r="AD213" i="1"/>
  <c r="CK68" i="1"/>
  <c r="AD68" i="1"/>
  <c r="CK132" i="1"/>
  <c r="AD132" i="1"/>
  <c r="CK196" i="1"/>
  <c r="AD196" i="1"/>
  <c r="CK194" i="1"/>
  <c r="AD194" i="1"/>
  <c r="CK21" i="1"/>
  <c r="AD21" i="1"/>
  <c r="CK85" i="1"/>
  <c r="AD85" i="1"/>
  <c r="CK149" i="1"/>
  <c r="AD149" i="1"/>
  <c r="X214" i="1"/>
  <c r="CK14" i="1"/>
  <c r="AD14" i="1"/>
  <c r="CK78" i="1"/>
  <c r="AD78" i="1"/>
  <c r="CK142" i="1"/>
  <c r="AD142" i="1"/>
  <c r="CK206" i="1"/>
  <c r="AD206" i="1"/>
  <c r="CK155" i="1"/>
  <c r="AD155" i="1"/>
  <c r="CK55" i="1"/>
  <c r="AD55" i="1"/>
  <c r="CK119" i="1"/>
  <c r="AD119" i="1"/>
  <c r="CK183" i="1"/>
  <c r="AD183" i="1"/>
  <c r="CK8" i="1"/>
  <c r="AD8" i="1"/>
  <c r="CK72" i="1"/>
  <c r="AD72" i="1"/>
  <c r="CK136" i="1"/>
  <c r="AD136" i="1"/>
  <c r="CK200" i="1"/>
  <c r="AD200" i="1"/>
  <c r="AP302" i="1"/>
  <c r="AY12" i="4"/>
  <c r="BO12" i="4" s="1"/>
  <c r="AU12" i="4"/>
  <c r="BK12" i="4" s="1"/>
  <c r="AA15" i="4"/>
  <c r="AD15" i="4"/>
  <c r="AV15" i="4"/>
  <c r="BL15" i="4" s="1"/>
  <c r="AY15" i="4"/>
  <c r="BO15" i="4" s="1"/>
  <c r="AU15" i="4"/>
  <c r="BK15" i="4" s="1"/>
  <c r="AW15" i="4"/>
  <c r="BM15" i="4" s="1"/>
  <c r="BA15" i="4"/>
  <c r="BQ15" i="4" s="1"/>
  <c r="AX15" i="4"/>
  <c r="BN15" i="4" s="1"/>
  <c r="AC15" i="4"/>
  <c r="AE15" i="4"/>
  <c r="AZ15" i="4"/>
  <c r="BP15" i="4" s="1"/>
  <c r="BB15" i="4"/>
  <c r="BR15" i="4" s="1"/>
  <c r="Z15" i="4"/>
  <c r="X15" i="4"/>
  <c r="AZ12" i="4"/>
  <c r="BP12" i="4" s="1"/>
  <c r="G23" i="4"/>
  <c r="AR23" i="4" s="1"/>
  <c r="Y15" i="4"/>
  <c r="AB15" i="4"/>
  <c r="AC12" i="4"/>
  <c r="AE12" i="4"/>
  <c r="AA12" i="4"/>
  <c r="AD12" i="4"/>
  <c r="Z12" i="4"/>
  <c r="X12" i="4"/>
  <c r="AB12" i="4"/>
  <c r="Y12" i="4"/>
  <c r="AB5" i="1"/>
  <c r="AI5" i="1"/>
  <c r="AA5" i="1"/>
  <c r="F49" i="4"/>
  <c r="M49" i="4" s="1"/>
  <c r="AF49" i="4" s="1"/>
  <c r="X62" i="1"/>
  <c r="X126" i="1"/>
  <c r="X190" i="1"/>
  <c r="G16" i="4"/>
  <c r="AP16" i="4" s="1"/>
  <c r="BD16" i="4" s="1"/>
  <c r="BT16" i="4" s="1"/>
  <c r="F55" i="4"/>
  <c r="N55" i="4" s="1"/>
  <c r="F39" i="4"/>
  <c r="M39" i="4" s="1"/>
  <c r="AF39" i="4" s="1"/>
  <c r="X46" i="1"/>
  <c r="X110" i="1"/>
  <c r="X174" i="1"/>
  <c r="F40" i="4"/>
  <c r="R40" i="4" s="1"/>
  <c r="X70" i="1"/>
  <c r="X134" i="1"/>
  <c r="X198" i="1"/>
  <c r="G41" i="4"/>
  <c r="AM41" i="4" s="1"/>
  <c r="F47" i="4"/>
  <c r="M47" i="4" s="1"/>
  <c r="AF47" i="4" s="1"/>
  <c r="G19" i="4"/>
  <c r="AQ19" i="4" s="1"/>
  <c r="BE19" i="4" s="1"/>
  <c r="BU19" i="4" s="1"/>
  <c r="G46" i="4"/>
  <c r="AP46" i="4" s="1"/>
  <c r="BD46" i="4" s="1"/>
  <c r="BT46" i="4" s="1"/>
  <c r="F54" i="4"/>
  <c r="Q54" i="4" s="1"/>
  <c r="F229" i="1"/>
  <c r="G55" i="4"/>
  <c r="AL55" i="4" s="1"/>
  <c r="G49" i="4"/>
  <c r="AP49" i="4" s="1"/>
  <c r="BD49" i="4" s="1"/>
  <c r="BT49" i="4" s="1"/>
  <c r="F19" i="4"/>
  <c r="F41" i="4"/>
  <c r="R41" i="4" s="1"/>
  <c r="F57" i="4"/>
  <c r="G57" i="4"/>
  <c r="AN57" i="4" s="1"/>
  <c r="BC57" i="4" s="1"/>
  <c r="BS57" i="4" s="1"/>
  <c r="F46" i="4"/>
  <c r="F23" i="4"/>
  <c r="G39" i="4"/>
  <c r="AK39" i="4" s="1"/>
  <c r="G42" i="4"/>
  <c r="F42" i="4"/>
  <c r="F34" i="4"/>
  <c r="G34" i="4"/>
  <c r="V222" i="1"/>
  <c r="G54" i="4"/>
  <c r="F45" i="4"/>
  <c r="G45" i="4"/>
  <c r="F43" i="4"/>
  <c r="G43" i="4"/>
  <c r="G17" i="4"/>
  <c r="F17" i="4"/>
  <c r="F35" i="4"/>
  <c r="G35" i="4"/>
  <c r="F50" i="4"/>
  <c r="G50" i="4"/>
  <c r="G51" i="4"/>
  <c r="F51" i="4"/>
  <c r="G20" i="4"/>
  <c r="F20" i="4"/>
  <c r="G53" i="4"/>
  <c r="F53" i="4"/>
  <c r="F16" i="4"/>
  <c r="G36" i="4"/>
  <c r="F36" i="4"/>
  <c r="F13" i="4"/>
  <c r="G13" i="4"/>
  <c r="G40" i="4"/>
  <c r="F37" i="4"/>
  <c r="G37" i="4"/>
  <c r="G14" i="4"/>
  <c r="G30" i="4"/>
  <c r="F30" i="4"/>
  <c r="G38" i="4"/>
  <c r="F38" i="4"/>
  <c r="F26" i="4"/>
  <c r="G26" i="4"/>
  <c r="G47" i="4"/>
  <c r="C21" i="4"/>
  <c r="F44" i="4"/>
  <c r="G44" i="4"/>
  <c r="F18" i="4"/>
  <c r="G18" i="4"/>
  <c r="C25" i="4"/>
  <c r="C48" i="4"/>
  <c r="F22" i="4"/>
  <c r="G22" i="4"/>
  <c r="L228" i="1"/>
  <c r="L227" i="1"/>
  <c r="G234" i="1"/>
  <c r="F234" i="1"/>
  <c r="G233" i="1"/>
  <c r="F233" i="1"/>
  <c r="AR303" i="1" l="1"/>
  <c r="CK94" i="1"/>
  <c r="CK150" i="1"/>
  <c r="X225" i="1"/>
  <c r="X224" i="1"/>
  <c r="AR302" i="1"/>
  <c r="CK198" i="1"/>
  <c r="AD198" i="1"/>
  <c r="AJ149" i="1"/>
  <c r="AP149" i="1" s="1"/>
  <c r="AF149" i="1"/>
  <c r="AE149" i="1"/>
  <c r="AF203" i="1"/>
  <c r="AE203" i="1"/>
  <c r="AJ203" i="1"/>
  <c r="AP203" i="1" s="1"/>
  <c r="J47" i="4"/>
  <c r="Z47" i="4" s="1"/>
  <c r="AQ57" i="4"/>
  <c r="BE57" i="4" s="1"/>
  <c r="BU57" i="4" s="1"/>
  <c r="CK134" i="1"/>
  <c r="AD134" i="1"/>
  <c r="AE136" i="1"/>
  <c r="AJ136" i="1"/>
  <c r="AP136" i="1" s="1"/>
  <c r="AF136" i="1"/>
  <c r="AJ119" i="1"/>
  <c r="AP119" i="1" s="1"/>
  <c r="AF119" i="1"/>
  <c r="AE119" i="1"/>
  <c r="AF142" i="1"/>
  <c r="AJ142" i="1"/>
  <c r="AP142" i="1" s="1"/>
  <c r="AE142" i="1"/>
  <c r="AQ299" i="1"/>
  <c r="AE56" i="1"/>
  <c r="AJ56" i="1"/>
  <c r="AP56" i="1" s="1"/>
  <c r="AF56" i="1"/>
  <c r="AE39" i="1"/>
  <c r="AJ39" i="1"/>
  <c r="AP39" i="1" s="1"/>
  <c r="AF39" i="1"/>
  <c r="AJ133" i="1"/>
  <c r="AP133" i="1" s="1"/>
  <c r="AF133" i="1"/>
  <c r="AE133" i="1"/>
  <c r="AE180" i="1"/>
  <c r="AJ180" i="1"/>
  <c r="AP180" i="1" s="1"/>
  <c r="AF180" i="1"/>
  <c r="AE74" i="1"/>
  <c r="AJ74" i="1"/>
  <c r="AP74" i="1" s="1"/>
  <c r="AF74" i="1"/>
  <c r="AF91" i="1"/>
  <c r="AE91" i="1"/>
  <c r="AJ91" i="1"/>
  <c r="AP91" i="1" s="1"/>
  <c r="AA93" i="1"/>
  <c r="AI93" i="1"/>
  <c r="AO93" i="1" s="1"/>
  <c r="AB93" i="1"/>
  <c r="AI70" i="1"/>
  <c r="AO70" i="1" s="1"/>
  <c r="AA70" i="1"/>
  <c r="AB70" i="1"/>
  <c r="AI198" i="1"/>
  <c r="AO198" i="1" s="1"/>
  <c r="AA198" i="1"/>
  <c r="AB198" i="1"/>
  <c r="AI149" i="1"/>
  <c r="AO149" i="1" s="1"/>
  <c r="AB149" i="1"/>
  <c r="AA149" i="1"/>
  <c r="AB32" i="1"/>
  <c r="AA32" i="1"/>
  <c r="AI32" i="1"/>
  <c r="AO32" i="1" s="1"/>
  <c r="AB185" i="1"/>
  <c r="AI185" i="1"/>
  <c r="AO185" i="1" s="1"/>
  <c r="AA185" i="1"/>
  <c r="AA112" i="1"/>
  <c r="AI112" i="1"/>
  <c r="AO112" i="1" s="1"/>
  <c r="AB112" i="1"/>
  <c r="AB153" i="1"/>
  <c r="AI153" i="1"/>
  <c r="AO153" i="1" s="1"/>
  <c r="AA153" i="1"/>
  <c r="AI122" i="1"/>
  <c r="AO122" i="1" s="1"/>
  <c r="AB122" i="1"/>
  <c r="AA122" i="1"/>
  <c r="AI148" i="1"/>
  <c r="AO148" i="1" s="1"/>
  <c r="AB148" i="1"/>
  <c r="AA148" i="1"/>
  <c r="AB155" i="1"/>
  <c r="AI155" i="1"/>
  <c r="AO155" i="1" s="1"/>
  <c r="AA155" i="1"/>
  <c r="AE176" i="1"/>
  <c r="AJ176" i="1"/>
  <c r="AP176" i="1" s="1"/>
  <c r="AF176" i="1"/>
  <c r="AJ159" i="1"/>
  <c r="AP159" i="1" s="1"/>
  <c r="AF159" i="1"/>
  <c r="AE159" i="1"/>
  <c r="AF182" i="1"/>
  <c r="AJ182" i="1"/>
  <c r="AP182" i="1" s="1"/>
  <c r="AE182" i="1"/>
  <c r="AJ189" i="1"/>
  <c r="AP189" i="1" s="1"/>
  <c r="AF189" i="1"/>
  <c r="AE189" i="1"/>
  <c r="AF90" i="1"/>
  <c r="AJ90" i="1"/>
  <c r="AP90" i="1" s="1"/>
  <c r="AE90" i="1"/>
  <c r="AE67" i="1"/>
  <c r="AF67" i="1"/>
  <c r="AJ67" i="1"/>
  <c r="AP67" i="1" s="1"/>
  <c r="AE41" i="1"/>
  <c r="AF41" i="1"/>
  <c r="AJ41" i="1"/>
  <c r="AP41" i="1" s="1"/>
  <c r="AI39" i="1"/>
  <c r="AO39" i="1" s="1"/>
  <c r="AB39" i="1"/>
  <c r="AA39" i="1"/>
  <c r="AB167" i="1"/>
  <c r="AI167" i="1"/>
  <c r="AO167" i="1" s="1"/>
  <c r="AA167" i="1"/>
  <c r="AI131" i="1"/>
  <c r="AO131" i="1" s="1"/>
  <c r="AB131" i="1"/>
  <c r="AA131" i="1"/>
  <c r="AF40" i="1"/>
  <c r="AJ40" i="1"/>
  <c r="AP40" i="1" s="1"/>
  <c r="AE40" i="1"/>
  <c r="AE23" i="1"/>
  <c r="AJ23" i="1"/>
  <c r="AP23" i="1" s="1"/>
  <c r="AF23" i="1"/>
  <c r="AE117" i="1"/>
  <c r="AJ117" i="1"/>
  <c r="AP117" i="1" s="1"/>
  <c r="AF117" i="1"/>
  <c r="AE164" i="1"/>
  <c r="AJ164" i="1"/>
  <c r="AP164" i="1" s="1"/>
  <c r="AF164" i="1"/>
  <c r="AF10" i="1"/>
  <c r="AJ10" i="1"/>
  <c r="AP10" i="1" s="1"/>
  <c r="AE10" i="1"/>
  <c r="AF220" i="1"/>
  <c r="AJ220" i="1"/>
  <c r="AP220" i="1" s="1"/>
  <c r="AE220" i="1"/>
  <c r="AB173" i="1"/>
  <c r="AI173" i="1"/>
  <c r="AO173" i="1" s="1"/>
  <c r="AA173" i="1"/>
  <c r="AI110" i="1"/>
  <c r="AO110" i="1" s="1"/>
  <c r="AB110" i="1"/>
  <c r="AA110" i="1"/>
  <c r="AA100" i="1"/>
  <c r="AI100" i="1"/>
  <c r="AO100" i="1" s="1"/>
  <c r="AB100" i="1"/>
  <c r="AA92" i="1"/>
  <c r="AI92" i="1"/>
  <c r="AO92" i="1" s="1"/>
  <c r="AB92" i="1"/>
  <c r="AI145" i="1"/>
  <c r="AO145" i="1" s="1"/>
  <c r="AB145" i="1"/>
  <c r="AA145" i="1"/>
  <c r="AB40" i="1"/>
  <c r="AA40" i="1"/>
  <c r="AI40" i="1"/>
  <c r="AO40" i="1" s="1"/>
  <c r="AA105" i="1"/>
  <c r="AI105" i="1"/>
  <c r="AO105" i="1" s="1"/>
  <c r="AB105" i="1"/>
  <c r="AI98" i="1"/>
  <c r="AO98" i="1" s="1"/>
  <c r="AB98" i="1"/>
  <c r="AA98" i="1"/>
  <c r="AB28" i="1"/>
  <c r="AI28" i="1"/>
  <c r="AO28" i="1" s="1"/>
  <c r="AA28" i="1"/>
  <c r="AI208" i="1"/>
  <c r="AO208" i="1" s="1"/>
  <c r="AA208" i="1"/>
  <c r="AB208" i="1"/>
  <c r="AF219" i="1"/>
  <c r="AE219" i="1"/>
  <c r="AJ219" i="1"/>
  <c r="AP219" i="1" s="1"/>
  <c r="AJ207" i="1"/>
  <c r="AP207" i="1" s="1"/>
  <c r="AF207" i="1"/>
  <c r="AE207" i="1"/>
  <c r="AF210" i="1"/>
  <c r="AE210" i="1"/>
  <c r="AJ210" i="1"/>
  <c r="AP210" i="1" s="1"/>
  <c r="AE88" i="1"/>
  <c r="AJ88" i="1"/>
  <c r="AP88" i="1" s="1"/>
  <c r="AF88" i="1"/>
  <c r="AF71" i="1"/>
  <c r="AJ71" i="1"/>
  <c r="AP71" i="1" s="1"/>
  <c r="AE71" i="1"/>
  <c r="AF94" i="1"/>
  <c r="AJ94" i="1"/>
  <c r="AP94" i="1" s="1"/>
  <c r="AE94" i="1"/>
  <c r="AF101" i="1"/>
  <c r="AJ101" i="1"/>
  <c r="AP101" i="1" s="1"/>
  <c r="AE101" i="1"/>
  <c r="AE148" i="1"/>
  <c r="AJ148" i="1"/>
  <c r="AP148" i="1" s="1"/>
  <c r="AF148" i="1"/>
  <c r="AF209" i="1"/>
  <c r="AE209" i="1"/>
  <c r="AJ209" i="1"/>
  <c r="AP209" i="1" s="1"/>
  <c r="AF154" i="1"/>
  <c r="AJ154" i="1"/>
  <c r="AP154" i="1" s="1"/>
  <c r="AE154" i="1"/>
  <c r="AA125" i="1"/>
  <c r="AI125" i="1"/>
  <c r="AO125" i="1" s="1"/>
  <c r="AB125" i="1"/>
  <c r="AI86" i="1"/>
  <c r="AO86" i="1" s="1"/>
  <c r="AB86" i="1"/>
  <c r="AA86" i="1"/>
  <c r="AI214" i="1"/>
  <c r="AO214" i="1" s="1"/>
  <c r="AB214" i="1"/>
  <c r="AA214" i="1"/>
  <c r="AI181" i="1"/>
  <c r="AO181" i="1" s="1"/>
  <c r="AB181" i="1"/>
  <c r="AA181" i="1"/>
  <c r="AA96" i="1"/>
  <c r="AI96" i="1"/>
  <c r="AO96" i="1" s="1"/>
  <c r="AB96" i="1"/>
  <c r="AB201" i="1"/>
  <c r="AI201" i="1"/>
  <c r="AO201" i="1" s="1"/>
  <c r="AA201" i="1"/>
  <c r="AI152" i="1"/>
  <c r="AO152" i="1" s="1"/>
  <c r="AB152" i="1"/>
  <c r="AA152" i="1"/>
  <c r="AI10" i="1"/>
  <c r="AO10" i="1" s="1"/>
  <c r="AB10" i="1"/>
  <c r="AA10" i="1"/>
  <c r="AI138" i="1"/>
  <c r="AO138" i="1" s="1"/>
  <c r="AB138" i="1"/>
  <c r="AA138" i="1"/>
  <c r="AI220" i="1"/>
  <c r="AO220" i="1" s="1"/>
  <c r="AB220" i="1"/>
  <c r="AA220" i="1"/>
  <c r="AE80" i="1"/>
  <c r="AJ80" i="1"/>
  <c r="AP80" i="1" s="1"/>
  <c r="AF80" i="1"/>
  <c r="AF63" i="1"/>
  <c r="AJ63" i="1"/>
  <c r="AP63" i="1" s="1"/>
  <c r="AE63" i="1"/>
  <c r="AF86" i="1"/>
  <c r="AJ86" i="1"/>
  <c r="AP86" i="1" s="1"/>
  <c r="AE86" i="1"/>
  <c r="AJ93" i="1"/>
  <c r="AP93" i="1" s="1"/>
  <c r="AF93" i="1"/>
  <c r="AE93" i="1"/>
  <c r="AE140" i="1"/>
  <c r="AJ140" i="1"/>
  <c r="AP140" i="1" s="1"/>
  <c r="AF140" i="1"/>
  <c r="AF201" i="1"/>
  <c r="AE201" i="1"/>
  <c r="AJ201" i="1"/>
  <c r="AP201" i="1" s="1"/>
  <c r="AF130" i="1"/>
  <c r="AE130" i="1"/>
  <c r="AJ130" i="1"/>
  <c r="AP130" i="1" s="1"/>
  <c r="AB183" i="1"/>
  <c r="AI183" i="1"/>
  <c r="AO183" i="1" s="1"/>
  <c r="AA183" i="1"/>
  <c r="AB83" i="1"/>
  <c r="AI83" i="1"/>
  <c r="AO83" i="1" s="1"/>
  <c r="AA83" i="1"/>
  <c r="Q55" i="4"/>
  <c r="AL23" i="4"/>
  <c r="AV23" i="4" s="1"/>
  <c r="BL23" i="4" s="1"/>
  <c r="CK70" i="1"/>
  <c r="AD70" i="1"/>
  <c r="CK190" i="1"/>
  <c r="AD190" i="1"/>
  <c r="AJ85" i="1"/>
  <c r="AP85" i="1" s="1"/>
  <c r="AF85" i="1"/>
  <c r="AE85" i="1"/>
  <c r="AE132" i="1"/>
  <c r="AJ132" i="1"/>
  <c r="AP132" i="1" s="1"/>
  <c r="AF132" i="1"/>
  <c r="AF193" i="1"/>
  <c r="AE193" i="1"/>
  <c r="AJ193" i="1"/>
  <c r="AP193" i="1" s="1"/>
  <c r="AF106" i="1"/>
  <c r="AE106" i="1"/>
  <c r="AJ106" i="1"/>
  <c r="AP106" i="1" s="1"/>
  <c r="AB141" i="1"/>
  <c r="AI141" i="1"/>
  <c r="AO141" i="1" s="1"/>
  <c r="AA141" i="1"/>
  <c r="AI94" i="1"/>
  <c r="AO94" i="1" s="1"/>
  <c r="AA94" i="1"/>
  <c r="AB94" i="1"/>
  <c r="AB20" i="1"/>
  <c r="AI20" i="1"/>
  <c r="AO20" i="1" s="1"/>
  <c r="AA20" i="1"/>
  <c r="AI197" i="1"/>
  <c r="AO197" i="1" s="1"/>
  <c r="AB197" i="1"/>
  <c r="AA197" i="1"/>
  <c r="AA120" i="1"/>
  <c r="AI120" i="1"/>
  <c r="AO120" i="1" s="1"/>
  <c r="AB120" i="1"/>
  <c r="AI209" i="1"/>
  <c r="AO209" i="1" s="1"/>
  <c r="AB209" i="1"/>
  <c r="AA209" i="1"/>
  <c r="AI176" i="1"/>
  <c r="AO176" i="1" s="1"/>
  <c r="AB176" i="1"/>
  <c r="AA176" i="1"/>
  <c r="AI18" i="1"/>
  <c r="AO18" i="1" s="1"/>
  <c r="AB18" i="1"/>
  <c r="AA18" i="1"/>
  <c r="AI146" i="1"/>
  <c r="AO146" i="1" s="1"/>
  <c r="AB146" i="1"/>
  <c r="AA146" i="1"/>
  <c r="AB13" i="1"/>
  <c r="AI13" i="1"/>
  <c r="AO13" i="1" s="1"/>
  <c r="AA13" i="1"/>
  <c r="AB211" i="1"/>
  <c r="AI211" i="1"/>
  <c r="AO211" i="1" s="1"/>
  <c r="AA211" i="1"/>
  <c r="AE128" i="1"/>
  <c r="AJ128" i="1"/>
  <c r="AP128" i="1" s="1"/>
  <c r="AF128" i="1"/>
  <c r="AJ111" i="1"/>
  <c r="AP111" i="1" s="1"/>
  <c r="AF111" i="1"/>
  <c r="AE111" i="1"/>
  <c r="AJ205" i="1"/>
  <c r="AP205" i="1" s="1"/>
  <c r="AF205" i="1"/>
  <c r="AE205" i="1"/>
  <c r="AF162" i="1"/>
  <c r="AJ162" i="1"/>
  <c r="AP162" i="1" s="1"/>
  <c r="AE162" i="1"/>
  <c r="AF163" i="1"/>
  <c r="AJ163" i="1"/>
  <c r="AP163" i="1" s="1"/>
  <c r="AE163" i="1"/>
  <c r="AF57" i="1"/>
  <c r="AE57" i="1"/>
  <c r="AJ57" i="1"/>
  <c r="AP57" i="1" s="1"/>
  <c r="AB63" i="1"/>
  <c r="AI63" i="1"/>
  <c r="AO63" i="1" s="1"/>
  <c r="AA63" i="1"/>
  <c r="AI27" i="1"/>
  <c r="AO27" i="1" s="1"/>
  <c r="AB27" i="1"/>
  <c r="AA27" i="1"/>
  <c r="AF109" i="1"/>
  <c r="AE109" i="1"/>
  <c r="AJ109" i="1"/>
  <c r="AP109" i="1" s="1"/>
  <c r="AE156" i="1"/>
  <c r="AJ156" i="1"/>
  <c r="AP156" i="1" s="1"/>
  <c r="AF156" i="1"/>
  <c r="AF218" i="1"/>
  <c r="AJ218" i="1"/>
  <c r="AP218" i="1" s="1"/>
  <c r="AE218" i="1"/>
  <c r="AF178" i="1"/>
  <c r="AJ178" i="1"/>
  <c r="AP178" i="1" s="1"/>
  <c r="AE178" i="1"/>
  <c r="AB175" i="1"/>
  <c r="AI175" i="1"/>
  <c r="AO175" i="1" s="1"/>
  <c r="AA175" i="1"/>
  <c r="AB75" i="1"/>
  <c r="AI75" i="1"/>
  <c r="AO75" i="1" s="1"/>
  <c r="AA75" i="1"/>
  <c r="AB203" i="1"/>
  <c r="AI203" i="1"/>
  <c r="AO203" i="1" s="1"/>
  <c r="AA203" i="1"/>
  <c r="CK126" i="1"/>
  <c r="AD126" i="1"/>
  <c r="AE72" i="1"/>
  <c r="AJ72" i="1"/>
  <c r="AP72" i="1" s="1"/>
  <c r="AF72" i="1"/>
  <c r="AF55" i="1"/>
  <c r="AJ55" i="1"/>
  <c r="AP55" i="1" s="1"/>
  <c r="AE55" i="1"/>
  <c r="AJ78" i="1"/>
  <c r="AP78" i="1" s="1"/>
  <c r="AF78" i="1"/>
  <c r="AE78" i="1"/>
  <c r="Q12" i="6"/>
  <c r="AM306" i="1"/>
  <c r="R12" i="6" s="1"/>
  <c r="S12" i="6" s="1"/>
  <c r="AJ58" i="1"/>
  <c r="AP58" i="1" s="1"/>
  <c r="AF58" i="1"/>
  <c r="AE58" i="1"/>
  <c r="AE83" i="1"/>
  <c r="AF83" i="1"/>
  <c r="AJ83" i="1"/>
  <c r="AP83" i="1" s="1"/>
  <c r="AF69" i="1"/>
  <c r="AJ69" i="1"/>
  <c r="AP69" i="1" s="1"/>
  <c r="AE69" i="1"/>
  <c r="AE116" i="1"/>
  <c r="AJ116" i="1"/>
  <c r="AP116" i="1" s="1"/>
  <c r="AF116" i="1"/>
  <c r="AF177" i="1"/>
  <c r="AE177" i="1"/>
  <c r="AJ177" i="1"/>
  <c r="AP177" i="1" s="1"/>
  <c r="AF50" i="1"/>
  <c r="AJ50" i="1"/>
  <c r="AP50" i="1" s="1"/>
  <c r="AE50" i="1"/>
  <c r="AB157" i="1"/>
  <c r="AI157" i="1"/>
  <c r="AO157" i="1" s="1"/>
  <c r="AA157" i="1"/>
  <c r="AI102" i="1"/>
  <c r="AO102" i="1" s="1"/>
  <c r="AB102" i="1"/>
  <c r="AA102" i="1"/>
  <c r="AA60" i="1"/>
  <c r="AI60" i="1"/>
  <c r="AO60" i="1" s="1"/>
  <c r="AB60" i="1"/>
  <c r="AA213" i="1"/>
  <c r="AI213" i="1"/>
  <c r="AO213" i="1" s="1"/>
  <c r="AB213" i="1"/>
  <c r="AI160" i="1"/>
  <c r="AO160" i="1" s="1"/>
  <c r="AB160" i="1"/>
  <c r="AA160" i="1"/>
  <c r="AB217" i="1"/>
  <c r="AI217" i="1"/>
  <c r="AO217" i="1" s="1"/>
  <c r="AA217" i="1"/>
  <c r="AI200" i="1"/>
  <c r="AO200" i="1" s="1"/>
  <c r="AB200" i="1"/>
  <c r="AA200" i="1"/>
  <c r="AI26" i="1"/>
  <c r="AO26" i="1" s="1"/>
  <c r="AB26" i="1"/>
  <c r="AA26" i="1"/>
  <c r="AI154" i="1"/>
  <c r="AO154" i="1" s="1"/>
  <c r="AB154" i="1"/>
  <c r="AA154" i="1"/>
  <c r="AB16" i="1"/>
  <c r="AA16" i="1"/>
  <c r="AI16" i="1"/>
  <c r="AO16" i="1" s="1"/>
  <c r="AB67" i="1"/>
  <c r="AI67" i="1"/>
  <c r="AO67" i="1" s="1"/>
  <c r="AA67" i="1"/>
  <c r="AE112" i="1"/>
  <c r="AJ112" i="1"/>
  <c r="AP112" i="1" s="1"/>
  <c r="AF112" i="1"/>
  <c r="AJ95" i="1"/>
  <c r="AP95" i="1" s="1"/>
  <c r="AF95" i="1"/>
  <c r="AE95" i="1"/>
  <c r="AF118" i="1"/>
  <c r="AJ118" i="1"/>
  <c r="AP118" i="1" s="1"/>
  <c r="AE118" i="1"/>
  <c r="AJ125" i="1"/>
  <c r="AP125" i="1" s="1"/>
  <c r="AF125" i="1"/>
  <c r="AE125" i="1"/>
  <c r="AE172" i="1"/>
  <c r="AJ172" i="1"/>
  <c r="AP172" i="1" s="1"/>
  <c r="AF172" i="1"/>
  <c r="AF42" i="1"/>
  <c r="AJ42" i="1"/>
  <c r="AP42" i="1" s="1"/>
  <c r="AE42" i="1"/>
  <c r="AE43" i="1"/>
  <c r="AJ43" i="1"/>
  <c r="AP43" i="1" s="1"/>
  <c r="AF43" i="1"/>
  <c r="AB71" i="1"/>
  <c r="AI71" i="1"/>
  <c r="AO71" i="1" s="1"/>
  <c r="AA71" i="1"/>
  <c r="AB199" i="1"/>
  <c r="AI199" i="1"/>
  <c r="AO199" i="1" s="1"/>
  <c r="AA199" i="1"/>
  <c r="AQ300" i="1"/>
  <c r="AE216" i="1"/>
  <c r="AJ216" i="1"/>
  <c r="AP216" i="1" s="1"/>
  <c r="AF216" i="1"/>
  <c r="AE11" i="1"/>
  <c r="AJ11" i="1"/>
  <c r="AP11" i="1" s="1"/>
  <c r="AF11" i="1"/>
  <c r="AF53" i="1"/>
  <c r="AE53" i="1"/>
  <c r="AJ53" i="1"/>
  <c r="AP53" i="1" s="1"/>
  <c r="AE100" i="1"/>
  <c r="AJ100" i="1"/>
  <c r="AP100" i="1" s="1"/>
  <c r="AF100" i="1"/>
  <c r="AF161" i="1"/>
  <c r="AE161" i="1"/>
  <c r="AJ161" i="1"/>
  <c r="AP161" i="1" s="1"/>
  <c r="AA124" i="1"/>
  <c r="AI124" i="1"/>
  <c r="AO124" i="1" s="1"/>
  <c r="AB124" i="1"/>
  <c r="AI14" i="1"/>
  <c r="AO14" i="1" s="1"/>
  <c r="AB14" i="1"/>
  <c r="AA14" i="1"/>
  <c r="AI142" i="1"/>
  <c r="AO142" i="1" s="1"/>
  <c r="AB142" i="1"/>
  <c r="AA142" i="1"/>
  <c r="AB37" i="1"/>
  <c r="AI37" i="1"/>
  <c r="AO37" i="1" s="1"/>
  <c r="AA37" i="1"/>
  <c r="AB56" i="1"/>
  <c r="AI56" i="1"/>
  <c r="AO56" i="1" s="1"/>
  <c r="AA56" i="1"/>
  <c r="AI193" i="1"/>
  <c r="AO193" i="1" s="1"/>
  <c r="AB193" i="1"/>
  <c r="AA193" i="1"/>
  <c r="AI136" i="1"/>
  <c r="AO136" i="1" s="1"/>
  <c r="AB136" i="1"/>
  <c r="AA136" i="1"/>
  <c r="AB169" i="1"/>
  <c r="AI169" i="1"/>
  <c r="AO169" i="1" s="1"/>
  <c r="AA169" i="1"/>
  <c r="AI130" i="1"/>
  <c r="AO130" i="1" s="1"/>
  <c r="AB130" i="1"/>
  <c r="AA130" i="1"/>
  <c r="AI196" i="1"/>
  <c r="AO196" i="1" s="1"/>
  <c r="AA196" i="1"/>
  <c r="AB196" i="1"/>
  <c r="AI35" i="1"/>
  <c r="AO35" i="1" s="1"/>
  <c r="AB35" i="1"/>
  <c r="AA35" i="1"/>
  <c r="AE160" i="1"/>
  <c r="AJ160" i="1"/>
  <c r="AP160" i="1" s="1"/>
  <c r="AF160" i="1"/>
  <c r="AJ143" i="1"/>
  <c r="AP143" i="1" s="1"/>
  <c r="AF143" i="1"/>
  <c r="AE143" i="1"/>
  <c r="CK166" i="1"/>
  <c r="AD166" i="1"/>
  <c r="AQ302" i="1"/>
  <c r="AF24" i="1"/>
  <c r="AJ24" i="1"/>
  <c r="AP24" i="1" s="1"/>
  <c r="AE24" i="1"/>
  <c r="AE7" i="1"/>
  <c r="AJ7" i="1"/>
  <c r="AP7" i="1" s="1"/>
  <c r="AF7" i="1"/>
  <c r="AF30" i="1"/>
  <c r="AJ30" i="1"/>
  <c r="AP30" i="1" s="1"/>
  <c r="AE30" i="1"/>
  <c r="AE37" i="1"/>
  <c r="AF37" i="1"/>
  <c r="AJ37" i="1"/>
  <c r="AP37" i="1" s="1"/>
  <c r="AE84" i="1"/>
  <c r="AJ84" i="1"/>
  <c r="AP84" i="1" s="1"/>
  <c r="AF84" i="1"/>
  <c r="AF145" i="1"/>
  <c r="AE145" i="1"/>
  <c r="AJ145" i="1"/>
  <c r="AP145" i="1" s="1"/>
  <c r="AB12" i="1"/>
  <c r="AI12" i="1"/>
  <c r="AO12" i="1" s="1"/>
  <c r="AA12" i="1"/>
  <c r="AB189" i="1"/>
  <c r="AI189" i="1"/>
  <c r="AO189" i="1" s="1"/>
  <c r="AA189" i="1"/>
  <c r="AI118" i="1"/>
  <c r="AO118" i="1" s="1"/>
  <c r="AB118" i="1"/>
  <c r="AA118" i="1"/>
  <c r="AI140" i="1"/>
  <c r="AO140" i="1" s="1"/>
  <c r="AA140" i="1"/>
  <c r="AB140" i="1"/>
  <c r="AI15" i="1"/>
  <c r="AO15" i="1" s="1"/>
  <c r="AB15" i="1"/>
  <c r="AA15" i="1"/>
  <c r="AB9" i="1"/>
  <c r="AI9" i="1"/>
  <c r="AO9" i="1" s="1"/>
  <c r="AA9" i="1"/>
  <c r="AB76" i="1"/>
  <c r="AA76" i="1"/>
  <c r="AI76" i="1"/>
  <c r="AO76" i="1" s="1"/>
  <c r="AB17" i="1"/>
  <c r="AI17" i="1"/>
  <c r="AO17" i="1" s="1"/>
  <c r="AA17" i="1"/>
  <c r="AI42" i="1"/>
  <c r="AO42" i="1" s="1"/>
  <c r="AB42" i="1"/>
  <c r="AA42" i="1"/>
  <c r="AI170" i="1"/>
  <c r="AO170" i="1" s="1"/>
  <c r="AB170" i="1"/>
  <c r="AA170" i="1"/>
  <c r="AI144" i="1"/>
  <c r="AO144" i="1" s="1"/>
  <c r="AA144" i="1"/>
  <c r="AB144" i="1"/>
  <c r="AF16" i="1"/>
  <c r="AJ16" i="1"/>
  <c r="AP16" i="1" s="1"/>
  <c r="AE16" i="1"/>
  <c r="AF187" i="1"/>
  <c r="AJ187" i="1"/>
  <c r="AP187" i="1" s="1"/>
  <c r="AE187" i="1"/>
  <c r="AF22" i="1"/>
  <c r="AJ22" i="1"/>
  <c r="AP22" i="1" s="1"/>
  <c r="AE22" i="1"/>
  <c r="AE29" i="1"/>
  <c r="AF29" i="1"/>
  <c r="AJ29" i="1"/>
  <c r="AP29" i="1" s="1"/>
  <c r="AE76" i="1"/>
  <c r="AJ76" i="1"/>
  <c r="AP76" i="1" s="1"/>
  <c r="AF76" i="1"/>
  <c r="AF137" i="1"/>
  <c r="AE137" i="1"/>
  <c r="AJ137" i="1"/>
  <c r="AP137" i="1" s="1"/>
  <c r="AI23" i="1"/>
  <c r="AO23" i="1" s="1"/>
  <c r="AB23" i="1"/>
  <c r="AA23" i="1"/>
  <c r="AB215" i="1"/>
  <c r="AI215" i="1"/>
  <c r="AO215" i="1" s="1"/>
  <c r="AA215" i="1"/>
  <c r="AB115" i="1"/>
  <c r="AI115" i="1"/>
  <c r="AO115" i="1" s="1"/>
  <c r="AA115" i="1"/>
  <c r="CK62" i="1"/>
  <c r="AD62" i="1"/>
  <c r="AE21" i="1"/>
  <c r="AF21" i="1"/>
  <c r="AJ21" i="1"/>
  <c r="AP21" i="1" s="1"/>
  <c r="AE68" i="1"/>
  <c r="AJ68" i="1"/>
  <c r="AP68" i="1" s="1"/>
  <c r="AF68" i="1"/>
  <c r="AF129" i="1"/>
  <c r="AJ129" i="1"/>
  <c r="AP129" i="1" s="1"/>
  <c r="AE129" i="1"/>
  <c r="AB52" i="1"/>
  <c r="AI52" i="1"/>
  <c r="AO52" i="1" s="1"/>
  <c r="AA52" i="1"/>
  <c r="AB205" i="1"/>
  <c r="AI205" i="1"/>
  <c r="AO205" i="1" s="1"/>
  <c r="AA205" i="1"/>
  <c r="AI126" i="1"/>
  <c r="AO126" i="1" s="1"/>
  <c r="AB126" i="1"/>
  <c r="AA126" i="1"/>
  <c r="AI180" i="1"/>
  <c r="AO180" i="1" s="1"/>
  <c r="AA180" i="1"/>
  <c r="AB180" i="1"/>
  <c r="AB55" i="1"/>
  <c r="AI55" i="1"/>
  <c r="AO55" i="1" s="1"/>
  <c r="AA55" i="1"/>
  <c r="AB41" i="1"/>
  <c r="AI41" i="1"/>
  <c r="AO41" i="1" s="1"/>
  <c r="AA41" i="1"/>
  <c r="AA116" i="1"/>
  <c r="AI116" i="1"/>
  <c r="AO116" i="1" s="1"/>
  <c r="AB116" i="1"/>
  <c r="AB25" i="1"/>
  <c r="AI25" i="1"/>
  <c r="AO25" i="1" s="1"/>
  <c r="AA25" i="1"/>
  <c r="AI50" i="1"/>
  <c r="AO50" i="1" s="1"/>
  <c r="AB50" i="1"/>
  <c r="AA50" i="1"/>
  <c r="AI178" i="1"/>
  <c r="AO178" i="1" s="1"/>
  <c r="AB178" i="1"/>
  <c r="AA178" i="1"/>
  <c r="AB80" i="1"/>
  <c r="AA80" i="1"/>
  <c r="AI80" i="1"/>
  <c r="AO80" i="1" s="1"/>
  <c r="AB59" i="1"/>
  <c r="AI59" i="1"/>
  <c r="AO59" i="1" s="1"/>
  <c r="AA59" i="1"/>
  <c r="AQ306" i="1"/>
  <c r="BO306" i="1"/>
  <c r="BW306" i="1"/>
  <c r="BS306" i="1"/>
  <c r="BK306" i="1"/>
  <c r="BM306" i="1"/>
  <c r="BU306" i="1"/>
  <c r="BY306" i="1"/>
  <c r="AE64" i="1"/>
  <c r="AJ64" i="1"/>
  <c r="AP64" i="1" s="1"/>
  <c r="AF64" i="1"/>
  <c r="AE47" i="1"/>
  <c r="AJ47" i="1"/>
  <c r="AP47" i="1" s="1"/>
  <c r="AF47" i="1"/>
  <c r="AJ141" i="1"/>
  <c r="AP141" i="1" s="1"/>
  <c r="AF141" i="1"/>
  <c r="AE141" i="1"/>
  <c r="AE188" i="1"/>
  <c r="AJ188" i="1"/>
  <c r="AP188" i="1" s="1"/>
  <c r="AF188" i="1"/>
  <c r="AF98" i="1"/>
  <c r="AE98" i="1"/>
  <c r="AJ98" i="1"/>
  <c r="AP98" i="1" s="1"/>
  <c r="AR98" i="1" s="1"/>
  <c r="AF147" i="1"/>
  <c r="AJ147" i="1"/>
  <c r="AP147" i="1" s="1"/>
  <c r="AE147" i="1"/>
  <c r="AB95" i="1"/>
  <c r="AI95" i="1"/>
  <c r="AO95" i="1" s="1"/>
  <c r="AA95" i="1"/>
  <c r="AB123" i="1"/>
  <c r="AI123" i="1"/>
  <c r="AO123" i="1" s="1"/>
  <c r="AA123" i="1"/>
  <c r="CK102" i="1"/>
  <c r="AD102" i="1"/>
  <c r="AE45" i="1"/>
  <c r="AF45" i="1"/>
  <c r="AJ45" i="1"/>
  <c r="AP45" i="1" s="1"/>
  <c r="AE92" i="1"/>
  <c r="AJ92" i="1"/>
  <c r="AP92" i="1" s="1"/>
  <c r="AF92" i="1"/>
  <c r="AF153" i="1"/>
  <c r="AE153" i="1"/>
  <c r="AJ153" i="1"/>
  <c r="AP153" i="1" s="1"/>
  <c r="AI47" i="1"/>
  <c r="AO47" i="1" s="1"/>
  <c r="AB47" i="1"/>
  <c r="AA47" i="1"/>
  <c r="AB207" i="1"/>
  <c r="AI207" i="1"/>
  <c r="AO207" i="1" s="1"/>
  <c r="AA207" i="1"/>
  <c r="AB107" i="1"/>
  <c r="AI107" i="1"/>
  <c r="AO107" i="1" s="1"/>
  <c r="AA107" i="1"/>
  <c r="AB64" i="1"/>
  <c r="AI64" i="1"/>
  <c r="AO64" i="1" s="1"/>
  <c r="AA64" i="1"/>
  <c r="Q11" i="6"/>
  <c r="AM305" i="1"/>
  <c r="R11" i="6" s="1"/>
  <c r="S11" i="6" s="1"/>
  <c r="CK174" i="1"/>
  <c r="AD174" i="1"/>
  <c r="CK110" i="1"/>
  <c r="AD110" i="1"/>
  <c r="AF8" i="1"/>
  <c r="AJ8" i="1"/>
  <c r="AP8" i="1" s="1"/>
  <c r="AE8" i="1"/>
  <c r="AJ155" i="1"/>
  <c r="AP155" i="1" s="1"/>
  <c r="AF155" i="1"/>
  <c r="AE155" i="1"/>
  <c r="AF14" i="1"/>
  <c r="AJ14" i="1"/>
  <c r="AP14" i="1" s="1"/>
  <c r="AR14" i="1" s="1"/>
  <c r="AE14" i="1"/>
  <c r="AQ304" i="1"/>
  <c r="BO304" i="1"/>
  <c r="BM304" i="1"/>
  <c r="BU304" i="1"/>
  <c r="BK304" i="1"/>
  <c r="BQ304" i="1"/>
  <c r="BW304" i="1"/>
  <c r="BY304" i="1"/>
  <c r="AE184" i="1"/>
  <c r="AJ184" i="1"/>
  <c r="AP184" i="1" s="1"/>
  <c r="AF184" i="1"/>
  <c r="AF167" i="1"/>
  <c r="AJ167" i="1"/>
  <c r="AP167" i="1" s="1"/>
  <c r="AR167" i="1" s="1"/>
  <c r="AE167" i="1"/>
  <c r="AF211" i="1"/>
  <c r="AE211" i="1"/>
  <c r="AJ211" i="1"/>
  <c r="AP211" i="1" s="1"/>
  <c r="AF195" i="1"/>
  <c r="AE195" i="1"/>
  <c r="AJ195" i="1"/>
  <c r="AP195" i="1" s="1"/>
  <c r="AE52" i="1"/>
  <c r="AJ52" i="1"/>
  <c r="AP52" i="1" s="1"/>
  <c r="AF52" i="1"/>
  <c r="AE113" i="1"/>
  <c r="AJ113" i="1"/>
  <c r="AP113" i="1" s="1"/>
  <c r="AF113" i="1"/>
  <c r="AB84" i="1"/>
  <c r="AA84" i="1"/>
  <c r="AI84" i="1"/>
  <c r="AO84" i="1" s="1"/>
  <c r="AB6" i="1"/>
  <c r="AI6" i="1"/>
  <c r="AO6" i="1" s="1"/>
  <c r="AA6" i="1"/>
  <c r="AI134" i="1"/>
  <c r="AO134" i="1" s="1"/>
  <c r="AB134" i="1"/>
  <c r="AA134" i="1"/>
  <c r="AB21" i="1"/>
  <c r="AI21" i="1"/>
  <c r="AO21" i="1" s="1"/>
  <c r="AA21" i="1"/>
  <c r="AB191" i="1"/>
  <c r="AI191" i="1"/>
  <c r="AO191" i="1" s="1"/>
  <c r="AA191" i="1"/>
  <c r="AB57" i="1"/>
  <c r="AI57" i="1"/>
  <c r="AO57" i="1" s="1"/>
  <c r="AA57" i="1"/>
  <c r="AI156" i="1"/>
  <c r="AO156" i="1" s="1"/>
  <c r="AB156" i="1"/>
  <c r="AA156" i="1"/>
  <c r="AB33" i="1"/>
  <c r="AI33" i="1"/>
  <c r="AO33" i="1" s="1"/>
  <c r="AA33" i="1"/>
  <c r="AI58" i="1"/>
  <c r="AO58" i="1" s="1"/>
  <c r="AB58" i="1"/>
  <c r="AA58" i="1"/>
  <c r="AI186" i="1"/>
  <c r="AO186" i="1" s="1"/>
  <c r="AB186" i="1"/>
  <c r="AA186" i="1"/>
  <c r="AA104" i="1"/>
  <c r="AI104" i="1"/>
  <c r="AO104" i="1" s="1"/>
  <c r="AB104" i="1"/>
  <c r="AB195" i="1"/>
  <c r="AI195" i="1"/>
  <c r="AO195" i="1" s="1"/>
  <c r="AA195" i="1"/>
  <c r="AF48" i="1"/>
  <c r="AJ48" i="1"/>
  <c r="AP48" i="1" s="1"/>
  <c r="AE48" i="1"/>
  <c r="AE31" i="1"/>
  <c r="AJ31" i="1"/>
  <c r="AP31" i="1" s="1"/>
  <c r="AF31" i="1"/>
  <c r="AF54" i="1"/>
  <c r="AJ54" i="1"/>
  <c r="AP54" i="1" s="1"/>
  <c r="AE54" i="1"/>
  <c r="AF61" i="1"/>
  <c r="AJ61" i="1"/>
  <c r="AP61" i="1" s="1"/>
  <c r="AE61" i="1"/>
  <c r="AE108" i="1"/>
  <c r="AJ108" i="1"/>
  <c r="AP108" i="1" s="1"/>
  <c r="AF108" i="1"/>
  <c r="AF169" i="1"/>
  <c r="AE169" i="1"/>
  <c r="AJ169" i="1"/>
  <c r="AP169" i="1" s="1"/>
  <c r="AF18" i="1"/>
  <c r="AJ18" i="1"/>
  <c r="AP18" i="1" s="1"/>
  <c r="AE18" i="1"/>
  <c r="AB103" i="1"/>
  <c r="AI103" i="1"/>
  <c r="AO103" i="1" s="1"/>
  <c r="AA103" i="1"/>
  <c r="AB99" i="1"/>
  <c r="AI99" i="1"/>
  <c r="AO99" i="1" s="1"/>
  <c r="AA99" i="1"/>
  <c r="AE168" i="1"/>
  <c r="AJ168" i="1"/>
  <c r="AP168" i="1" s="1"/>
  <c r="AF168" i="1"/>
  <c r="AF151" i="1"/>
  <c r="AJ151" i="1"/>
  <c r="AP151" i="1" s="1"/>
  <c r="AE151" i="1"/>
  <c r="AJ139" i="1"/>
  <c r="AP139" i="1" s="1"/>
  <c r="AF139" i="1"/>
  <c r="AE139" i="1"/>
  <c r="AE131" i="1"/>
  <c r="AJ131" i="1"/>
  <c r="AP131" i="1" s="1"/>
  <c r="AR131" i="1" s="1"/>
  <c r="AF131" i="1"/>
  <c r="AF36" i="1"/>
  <c r="AJ36" i="1"/>
  <c r="AP36" i="1" s="1"/>
  <c r="AE36" i="1"/>
  <c r="AF97" i="1"/>
  <c r="AE97" i="1"/>
  <c r="AJ97" i="1"/>
  <c r="AP97" i="1" s="1"/>
  <c r="AB45" i="1"/>
  <c r="AI45" i="1"/>
  <c r="AO45" i="1" s="1"/>
  <c r="AA45" i="1"/>
  <c r="AI46" i="1"/>
  <c r="AO46" i="1" s="1"/>
  <c r="AB46" i="1"/>
  <c r="AA46" i="1"/>
  <c r="AI174" i="1"/>
  <c r="AO174" i="1" s="1"/>
  <c r="AB174" i="1"/>
  <c r="AA174" i="1"/>
  <c r="AA101" i="1"/>
  <c r="AI101" i="1"/>
  <c r="AO101" i="1" s="1"/>
  <c r="AB101" i="1"/>
  <c r="AI192" i="1"/>
  <c r="AO192" i="1" s="1"/>
  <c r="AB192" i="1"/>
  <c r="AA192" i="1"/>
  <c r="AB36" i="1"/>
  <c r="AI36" i="1"/>
  <c r="AO36" i="1" s="1"/>
  <c r="AA36" i="1"/>
  <c r="AI216" i="1"/>
  <c r="AO216" i="1" s="1"/>
  <c r="AB216" i="1"/>
  <c r="AA216" i="1"/>
  <c r="AI34" i="1"/>
  <c r="AO34" i="1" s="1"/>
  <c r="AB34" i="1"/>
  <c r="AA34" i="1"/>
  <c r="AI162" i="1"/>
  <c r="AO162" i="1" s="1"/>
  <c r="AB162" i="1"/>
  <c r="AA162" i="1"/>
  <c r="AB48" i="1"/>
  <c r="AA48" i="1"/>
  <c r="AI48" i="1"/>
  <c r="AO48" i="1" s="1"/>
  <c r="AQ305" i="1"/>
  <c r="BW305" i="1"/>
  <c r="BK305" i="1"/>
  <c r="BY305" i="1"/>
  <c r="BM305" i="1"/>
  <c r="BS305" i="1"/>
  <c r="BO305" i="1"/>
  <c r="BQ305" i="1"/>
  <c r="BU305" i="1"/>
  <c r="AE96" i="1"/>
  <c r="AJ96" i="1"/>
  <c r="AP96" i="1" s="1"/>
  <c r="AF96" i="1"/>
  <c r="AF79" i="1"/>
  <c r="AJ79" i="1"/>
  <c r="AP79" i="1" s="1"/>
  <c r="AE79" i="1"/>
  <c r="CK38" i="1"/>
  <c r="AD38" i="1"/>
  <c r="AE217" i="1"/>
  <c r="AJ217" i="1"/>
  <c r="AP217" i="1" s="1"/>
  <c r="AF217" i="1"/>
  <c r="AJ199" i="1"/>
  <c r="AP199" i="1" s="1"/>
  <c r="AF199" i="1"/>
  <c r="AE199" i="1"/>
  <c r="AF186" i="1"/>
  <c r="AJ186" i="1"/>
  <c r="AP186" i="1" s="1"/>
  <c r="AE186" i="1"/>
  <c r="AE59" i="1"/>
  <c r="AF59" i="1"/>
  <c r="AJ59" i="1"/>
  <c r="AP59" i="1" s="1"/>
  <c r="AE75" i="1"/>
  <c r="AJ75" i="1"/>
  <c r="AP75" i="1" s="1"/>
  <c r="AF75" i="1"/>
  <c r="AF20" i="1"/>
  <c r="AJ20" i="1"/>
  <c r="AP20" i="1" s="1"/>
  <c r="AE20" i="1"/>
  <c r="AF81" i="1"/>
  <c r="AE81" i="1"/>
  <c r="AJ81" i="1"/>
  <c r="AP81" i="1" s="1"/>
  <c r="AI164" i="1"/>
  <c r="AO164" i="1" s="1"/>
  <c r="AB164" i="1"/>
  <c r="AA164" i="1"/>
  <c r="AB22" i="1"/>
  <c r="AI22" i="1"/>
  <c r="AO22" i="1" s="1"/>
  <c r="AA22" i="1"/>
  <c r="AI150" i="1"/>
  <c r="AO150" i="1" s="1"/>
  <c r="AB150" i="1"/>
  <c r="AA150" i="1"/>
  <c r="AA53" i="1"/>
  <c r="AI53" i="1"/>
  <c r="AO53" i="1" s="1"/>
  <c r="AB53" i="1"/>
  <c r="AB111" i="1"/>
  <c r="AI111" i="1"/>
  <c r="AO111" i="1" s="1"/>
  <c r="AA111" i="1"/>
  <c r="AA97" i="1"/>
  <c r="AI97" i="1"/>
  <c r="AO97" i="1" s="1"/>
  <c r="AB97" i="1"/>
  <c r="AI212" i="1"/>
  <c r="AO212" i="1" s="1"/>
  <c r="AB212" i="1"/>
  <c r="AA212" i="1"/>
  <c r="AB65" i="1"/>
  <c r="AI65" i="1"/>
  <c r="AO65" i="1" s="1"/>
  <c r="AA65" i="1"/>
  <c r="AI74" i="1"/>
  <c r="AO74" i="1" s="1"/>
  <c r="AB74" i="1"/>
  <c r="AA74" i="1"/>
  <c r="AI202" i="1"/>
  <c r="AO202" i="1" s="1"/>
  <c r="AB202" i="1"/>
  <c r="AA202" i="1"/>
  <c r="AE208" i="1"/>
  <c r="AJ208" i="1"/>
  <c r="AP208" i="1" s="1"/>
  <c r="AR208" i="1" s="1"/>
  <c r="AF208" i="1"/>
  <c r="AJ191" i="1"/>
  <c r="AP191" i="1" s="1"/>
  <c r="AF191" i="1"/>
  <c r="AE191" i="1"/>
  <c r="AJ215" i="1"/>
  <c r="AP215" i="1" s="1"/>
  <c r="AE215" i="1"/>
  <c r="AF215" i="1"/>
  <c r="AE27" i="1"/>
  <c r="AJ27" i="1"/>
  <c r="AP27" i="1" s="1"/>
  <c r="AF27" i="1"/>
  <c r="AE35" i="1"/>
  <c r="AJ35" i="1"/>
  <c r="AP35" i="1" s="1"/>
  <c r="AF35" i="1"/>
  <c r="AF12" i="1"/>
  <c r="AJ12" i="1"/>
  <c r="AP12" i="1" s="1"/>
  <c r="AE12" i="1"/>
  <c r="AF73" i="1"/>
  <c r="AE73" i="1"/>
  <c r="AJ73" i="1"/>
  <c r="AP73" i="1" s="1"/>
  <c r="AB119" i="1"/>
  <c r="AI119" i="1"/>
  <c r="AO119" i="1" s="1"/>
  <c r="AA119" i="1"/>
  <c r="AI19" i="1"/>
  <c r="AO19" i="1" s="1"/>
  <c r="AB19" i="1"/>
  <c r="AA19" i="1"/>
  <c r="AB147" i="1"/>
  <c r="AI147" i="1"/>
  <c r="AO147" i="1" s="1"/>
  <c r="AA147" i="1"/>
  <c r="CK46" i="1"/>
  <c r="AD46" i="1"/>
  <c r="AF194" i="1"/>
  <c r="AJ194" i="1"/>
  <c r="AP194" i="1" s="1"/>
  <c r="AE194" i="1"/>
  <c r="AF213" i="1"/>
  <c r="AE213" i="1"/>
  <c r="AJ213" i="1"/>
  <c r="AP213" i="1" s="1"/>
  <c r="AF65" i="1"/>
  <c r="AE65" i="1"/>
  <c r="AJ65" i="1"/>
  <c r="AP65" i="1" s="1"/>
  <c r="AR65" i="1" s="1"/>
  <c r="AI204" i="1"/>
  <c r="AO204" i="1" s="1"/>
  <c r="AA204" i="1"/>
  <c r="AB204" i="1"/>
  <c r="AI30" i="1"/>
  <c r="AO30" i="1" s="1"/>
  <c r="AB30" i="1"/>
  <c r="AA30" i="1"/>
  <c r="AI158" i="1"/>
  <c r="AO158" i="1" s="1"/>
  <c r="AB158" i="1"/>
  <c r="AA158" i="1"/>
  <c r="AA69" i="1"/>
  <c r="AI69" i="1"/>
  <c r="AO69" i="1" s="1"/>
  <c r="AB69" i="1"/>
  <c r="AB87" i="1"/>
  <c r="AI87" i="1"/>
  <c r="AO87" i="1" s="1"/>
  <c r="AA87" i="1"/>
  <c r="AA113" i="1"/>
  <c r="AI113" i="1"/>
  <c r="AO113" i="1" s="1"/>
  <c r="AB113" i="1"/>
  <c r="AB8" i="1"/>
  <c r="AI8" i="1"/>
  <c r="AO8" i="1" s="1"/>
  <c r="AA8" i="1"/>
  <c r="AB81" i="1"/>
  <c r="AI81" i="1"/>
  <c r="AO81" i="1" s="1"/>
  <c r="AA81" i="1"/>
  <c r="AI82" i="1"/>
  <c r="AO82" i="1" s="1"/>
  <c r="AB82" i="1"/>
  <c r="AA82" i="1"/>
  <c r="AI210" i="1"/>
  <c r="AO210" i="1" s="1"/>
  <c r="AB210" i="1"/>
  <c r="AA210" i="1"/>
  <c r="AI168" i="1"/>
  <c r="AO168" i="1" s="1"/>
  <c r="AB168" i="1"/>
  <c r="AA168" i="1"/>
  <c r="AB187" i="1"/>
  <c r="AI187" i="1"/>
  <c r="AO187" i="1" s="1"/>
  <c r="AA187" i="1"/>
  <c r="Q10" i="6"/>
  <c r="AM304" i="1"/>
  <c r="R10" i="6" s="1"/>
  <c r="S10" i="6" s="1"/>
  <c r="AF138" i="1"/>
  <c r="AJ138" i="1"/>
  <c r="AP138" i="1" s="1"/>
  <c r="AE138" i="1"/>
  <c r="AF123" i="1"/>
  <c r="AJ123" i="1"/>
  <c r="AP123" i="1" s="1"/>
  <c r="AR123" i="1" s="1"/>
  <c r="AE123" i="1"/>
  <c r="AJ77" i="1"/>
  <c r="AP77" i="1" s="1"/>
  <c r="AF77" i="1"/>
  <c r="AE77" i="1"/>
  <c r="AE124" i="1"/>
  <c r="AJ124" i="1"/>
  <c r="AP124" i="1" s="1"/>
  <c r="AF124" i="1"/>
  <c r="AF185" i="1"/>
  <c r="AE185" i="1"/>
  <c r="AJ185" i="1"/>
  <c r="AP185" i="1" s="1"/>
  <c r="AR185" i="1" s="1"/>
  <c r="AF82" i="1"/>
  <c r="AJ82" i="1"/>
  <c r="AP82" i="1" s="1"/>
  <c r="AE82" i="1"/>
  <c r="AB127" i="1"/>
  <c r="AI127" i="1"/>
  <c r="AO127" i="1" s="1"/>
  <c r="AA127" i="1"/>
  <c r="AB219" i="1"/>
  <c r="AI219" i="1"/>
  <c r="AO219" i="1" s="1"/>
  <c r="AA219" i="1"/>
  <c r="AF99" i="1"/>
  <c r="AE99" i="1"/>
  <c r="AJ99" i="1"/>
  <c r="AP99" i="1" s="1"/>
  <c r="AF107" i="1"/>
  <c r="AJ107" i="1"/>
  <c r="AP107" i="1" s="1"/>
  <c r="AE107" i="1"/>
  <c r="AF28" i="1"/>
  <c r="AJ28" i="1"/>
  <c r="AP28" i="1" s="1"/>
  <c r="AE28" i="1"/>
  <c r="AF89" i="1"/>
  <c r="AE89" i="1"/>
  <c r="AJ89" i="1"/>
  <c r="AP89" i="1" s="1"/>
  <c r="AB79" i="1"/>
  <c r="AI79" i="1"/>
  <c r="AO79" i="1" s="1"/>
  <c r="AA79" i="1"/>
  <c r="AI11" i="1"/>
  <c r="AO11" i="1" s="1"/>
  <c r="AB11" i="1"/>
  <c r="AA11" i="1"/>
  <c r="AB139" i="1"/>
  <c r="AI139" i="1"/>
  <c r="AO139" i="1" s="1"/>
  <c r="AA139" i="1"/>
  <c r="AQ301" i="1"/>
  <c r="AR301" i="1"/>
  <c r="J55" i="4"/>
  <c r="Z55" i="4" s="1"/>
  <c r="AE200" i="1"/>
  <c r="AJ200" i="1"/>
  <c r="AP200" i="1" s="1"/>
  <c r="AF200" i="1"/>
  <c r="AF183" i="1"/>
  <c r="AJ183" i="1"/>
  <c r="AP183" i="1" s="1"/>
  <c r="AE183" i="1"/>
  <c r="AF206" i="1"/>
  <c r="AJ206" i="1"/>
  <c r="AP206" i="1" s="1"/>
  <c r="AE206" i="1"/>
  <c r="CK214" i="1"/>
  <c r="AD214" i="1"/>
  <c r="AE120" i="1"/>
  <c r="AJ120" i="1"/>
  <c r="AP120" i="1" s="1"/>
  <c r="AF120" i="1"/>
  <c r="AJ103" i="1"/>
  <c r="AP103" i="1" s="1"/>
  <c r="AE103" i="1"/>
  <c r="AF103" i="1"/>
  <c r="AJ197" i="1"/>
  <c r="AP197" i="1" s="1"/>
  <c r="AF197" i="1"/>
  <c r="AE197" i="1"/>
  <c r="AF122" i="1"/>
  <c r="AE122" i="1"/>
  <c r="AJ122" i="1"/>
  <c r="AP122" i="1" s="1"/>
  <c r="AR122" i="1" s="1"/>
  <c r="AF115" i="1"/>
  <c r="AJ115" i="1"/>
  <c r="AP115" i="1" s="1"/>
  <c r="AE115" i="1"/>
  <c r="AE49" i="1"/>
  <c r="AF49" i="1"/>
  <c r="AJ49" i="1"/>
  <c r="AP49" i="1" s="1"/>
  <c r="AB29" i="1"/>
  <c r="AI29" i="1"/>
  <c r="AO29" i="1" s="1"/>
  <c r="AA29" i="1"/>
  <c r="AI38" i="1"/>
  <c r="AO38" i="1" s="1"/>
  <c r="AB38" i="1"/>
  <c r="AA38" i="1"/>
  <c r="AI166" i="1"/>
  <c r="AO166" i="1" s="1"/>
  <c r="AB166" i="1"/>
  <c r="AA166" i="1"/>
  <c r="AA85" i="1"/>
  <c r="AI85" i="1"/>
  <c r="AO85" i="1" s="1"/>
  <c r="AB85" i="1"/>
  <c r="AB44" i="1"/>
  <c r="AI44" i="1"/>
  <c r="AO44" i="1" s="1"/>
  <c r="AA44" i="1"/>
  <c r="AA129" i="1"/>
  <c r="AI129" i="1"/>
  <c r="AO129" i="1" s="1"/>
  <c r="AB129" i="1"/>
  <c r="AB24" i="1"/>
  <c r="AI24" i="1"/>
  <c r="AO24" i="1" s="1"/>
  <c r="AA24" i="1"/>
  <c r="AA89" i="1"/>
  <c r="AI89" i="1"/>
  <c r="AO89" i="1" s="1"/>
  <c r="AB89" i="1"/>
  <c r="AI90" i="1"/>
  <c r="AO90" i="1" s="1"/>
  <c r="AA90" i="1"/>
  <c r="AB90" i="1"/>
  <c r="AI218" i="1"/>
  <c r="AO218" i="1" s="1"/>
  <c r="AB218" i="1"/>
  <c r="AA218" i="1"/>
  <c r="AI184" i="1"/>
  <c r="AO184" i="1" s="1"/>
  <c r="AB184" i="1"/>
  <c r="AA184" i="1"/>
  <c r="AF26" i="1"/>
  <c r="AJ26" i="1"/>
  <c r="AP26" i="1" s="1"/>
  <c r="AE26" i="1"/>
  <c r="AE51" i="1"/>
  <c r="AJ51" i="1"/>
  <c r="AP51" i="1" s="1"/>
  <c r="AF51" i="1"/>
  <c r="AF179" i="1"/>
  <c r="AJ179" i="1"/>
  <c r="AP179" i="1" s="1"/>
  <c r="AE179" i="1"/>
  <c r="AJ171" i="1"/>
  <c r="AP171" i="1" s="1"/>
  <c r="AF171" i="1"/>
  <c r="AE171" i="1"/>
  <c r="AF44" i="1"/>
  <c r="AJ44" i="1"/>
  <c r="AP44" i="1" s="1"/>
  <c r="AE44" i="1"/>
  <c r="AF105" i="1"/>
  <c r="AE105" i="1"/>
  <c r="AJ105" i="1"/>
  <c r="AP105" i="1" s="1"/>
  <c r="AR105" i="1" s="1"/>
  <c r="AI7" i="1"/>
  <c r="AO7" i="1" s="1"/>
  <c r="AB7" i="1"/>
  <c r="AA7" i="1"/>
  <c r="AI135" i="1"/>
  <c r="AO135" i="1" s="1"/>
  <c r="AA135" i="1"/>
  <c r="AB135" i="1"/>
  <c r="AB163" i="1"/>
  <c r="AI163" i="1"/>
  <c r="AO163" i="1" s="1"/>
  <c r="AA163" i="1"/>
  <c r="AE104" i="1"/>
  <c r="AJ104" i="1"/>
  <c r="AP104" i="1" s="1"/>
  <c r="AF104" i="1"/>
  <c r="AJ87" i="1"/>
  <c r="AP87" i="1" s="1"/>
  <c r="AF87" i="1"/>
  <c r="AE87" i="1"/>
  <c r="AJ181" i="1"/>
  <c r="AP181" i="1" s="1"/>
  <c r="AF181" i="1"/>
  <c r="AE181" i="1"/>
  <c r="AF66" i="1"/>
  <c r="AE66" i="1"/>
  <c r="AJ66" i="1"/>
  <c r="AP66" i="1" s="1"/>
  <c r="AE19" i="1"/>
  <c r="AJ19" i="1"/>
  <c r="AP19" i="1" s="1"/>
  <c r="AF19" i="1"/>
  <c r="AE33" i="1"/>
  <c r="AF33" i="1"/>
  <c r="AJ33" i="1"/>
  <c r="AP33" i="1" s="1"/>
  <c r="AA109" i="1"/>
  <c r="AI109" i="1"/>
  <c r="AO109" i="1" s="1"/>
  <c r="AB109" i="1"/>
  <c r="AI78" i="1"/>
  <c r="AO78" i="1" s="1"/>
  <c r="AB78" i="1"/>
  <c r="AA78" i="1"/>
  <c r="AI206" i="1"/>
  <c r="AO206" i="1" s="1"/>
  <c r="AA206" i="1"/>
  <c r="AB206" i="1"/>
  <c r="AI165" i="1"/>
  <c r="AO165" i="1" s="1"/>
  <c r="AB165" i="1"/>
  <c r="AA165" i="1"/>
  <c r="AB73" i="1"/>
  <c r="AI73" i="1"/>
  <c r="AO73" i="1" s="1"/>
  <c r="AA73" i="1"/>
  <c r="AI188" i="1"/>
  <c r="AO188" i="1" s="1"/>
  <c r="AA188" i="1"/>
  <c r="AB188" i="1"/>
  <c r="AB49" i="1"/>
  <c r="AI49" i="1"/>
  <c r="AO49" i="1" s="1"/>
  <c r="AA49" i="1"/>
  <c r="AI66" i="1"/>
  <c r="AO66" i="1" s="1"/>
  <c r="AB66" i="1"/>
  <c r="AA66" i="1"/>
  <c r="AI194" i="1"/>
  <c r="AO194" i="1" s="1"/>
  <c r="AA194" i="1"/>
  <c r="AB194" i="1"/>
  <c r="AA128" i="1"/>
  <c r="AI128" i="1"/>
  <c r="AO128" i="1" s="1"/>
  <c r="AB128" i="1"/>
  <c r="AF32" i="1"/>
  <c r="AJ32" i="1"/>
  <c r="AP32" i="1" s="1"/>
  <c r="AE32" i="1"/>
  <c r="AE15" i="1"/>
  <c r="AJ15" i="1"/>
  <c r="AP15" i="1" s="1"/>
  <c r="AF15" i="1"/>
  <c r="AE152" i="1"/>
  <c r="AJ152" i="1"/>
  <c r="AP152" i="1" s="1"/>
  <c r="AF152" i="1"/>
  <c r="AF135" i="1"/>
  <c r="AJ135" i="1"/>
  <c r="AP135" i="1" s="1"/>
  <c r="AR135" i="1" s="1"/>
  <c r="AE135" i="1"/>
  <c r="AF158" i="1"/>
  <c r="AJ158" i="1"/>
  <c r="AP158" i="1" s="1"/>
  <c r="AE158" i="1"/>
  <c r="AJ165" i="1"/>
  <c r="AP165" i="1" s="1"/>
  <c r="AF165" i="1"/>
  <c r="AE165" i="1"/>
  <c r="AE212" i="1"/>
  <c r="AJ212" i="1"/>
  <c r="AP212" i="1" s="1"/>
  <c r="AF212" i="1"/>
  <c r="AF170" i="1"/>
  <c r="AJ170" i="1"/>
  <c r="AP170" i="1" s="1"/>
  <c r="AR170" i="1" s="1"/>
  <c r="AE170" i="1"/>
  <c r="AE17" i="1"/>
  <c r="AF17" i="1"/>
  <c r="AJ17" i="1"/>
  <c r="AP17" i="1" s="1"/>
  <c r="AA61" i="1"/>
  <c r="AI61" i="1"/>
  <c r="AO61" i="1" s="1"/>
  <c r="AB61" i="1"/>
  <c r="AI54" i="1"/>
  <c r="AO54" i="1" s="1"/>
  <c r="AB54" i="1"/>
  <c r="AA54" i="1"/>
  <c r="AI182" i="1"/>
  <c r="AO182" i="1" s="1"/>
  <c r="AB182" i="1"/>
  <c r="AA182" i="1"/>
  <c r="AA117" i="1"/>
  <c r="AI117" i="1"/>
  <c r="AO117" i="1" s="1"/>
  <c r="AB117" i="1"/>
  <c r="AA132" i="1"/>
  <c r="AI132" i="1"/>
  <c r="AO132" i="1" s="1"/>
  <c r="AB132" i="1"/>
  <c r="AI161" i="1"/>
  <c r="AO161" i="1" s="1"/>
  <c r="AB161" i="1"/>
  <c r="AA161" i="1"/>
  <c r="AB72" i="1"/>
  <c r="AA72" i="1"/>
  <c r="AI72" i="1"/>
  <c r="AO72" i="1" s="1"/>
  <c r="AA121" i="1"/>
  <c r="AI121" i="1"/>
  <c r="AO121" i="1" s="1"/>
  <c r="AB121" i="1"/>
  <c r="AI106" i="1"/>
  <c r="AO106" i="1" s="1"/>
  <c r="AB106" i="1"/>
  <c r="AA106" i="1"/>
  <c r="AB68" i="1"/>
  <c r="AI68" i="1"/>
  <c r="AO68" i="1" s="1"/>
  <c r="AA68" i="1"/>
  <c r="AE144" i="1"/>
  <c r="AJ144" i="1"/>
  <c r="AP144" i="1" s="1"/>
  <c r="AF144" i="1"/>
  <c r="AJ127" i="1"/>
  <c r="AP127" i="1" s="1"/>
  <c r="AF127" i="1"/>
  <c r="AE127" i="1"/>
  <c r="AF150" i="1"/>
  <c r="AJ150" i="1"/>
  <c r="AP150" i="1" s="1"/>
  <c r="AR150" i="1" s="1"/>
  <c r="AE150" i="1"/>
  <c r="AJ157" i="1"/>
  <c r="AP157" i="1" s="1"/>
  <c r="AF157" i="1"/>
  <c r="AE157" i="1"/>
  <c r="AE204" i="1"/>
  <c r="AJ204" i="1"/>
  <c r="AP204" i="1" s="1"/>
  <c r="AF204" i="1"/>
  <c r="AF146" i="1"/>
  <c r="AJ146" i="1"/>
  <c r="AP146" i="1" s="1"/>
  <c r="AE146" i="1"/>
  <c r="AE9" i="1"/>
  <c r="AF9" i="1"/>
  <c r="AJ9" i="1"/>
  <c r="AP9" i="1" s="1"/>
  <c r="AB151" i="1"/>
  <c r="AI151" i="1"/>
  <c r="AO151" i="1" s="1"/>
  <c r="AA151" i="1"/>
  <c r="AI51" i="1"/>
  <c r="AO51" i="1" s="1"/>
  <c r="AB51" i="1"/>
  <c r="AA51" i="1"/>
  <c r="AB91" i="1"/>
  <c r="AI91" i="1"/>
  <c r="AO91" i="1" s="1"/>
  <c r="AA91" i="1"/>
  <c r="AE196" i="1"/>
  <c r="AJ196" i="1"/>
  <c r="AP196" i="1" s="1"/>
  <c r="AR196" i="1" s="1"/>
  <c r="AF196" i="1"/>
  <c r="AF114" i="1"/>
  <c r="AE114" i="1"/>
  <c r="AJ114" i="1"/>
  <c r="AP114" i="1" s="1"/>
  <c r="AA77" i="1"/>
  <c r="AI77" i="1"/>
  <c r="AO77" i="1" s="1"/>
  <c r="AB77" i="1"/>
  <c r="AI62" i="1"/>
  <c r="AO62" i="1" s="1"/>
  <c r="AB62" i="1"/>
  <c r="AA62" i="1"/>
  <c r="AI190" i="1"/>
  <c r="AO190" i="1" s="1"/>
  <c r="AB190" i="1"/>
  <c r="AA190" i="1"/>
  <c r="AI133" i="1"/>
  <c r="AO133" i="1" s="1"/>
  <c r="AB133" i="1"/>
  <c r="AA133" i="1"/>
  <c r="AI172" i="1"/>
  <c r="AO172" i="1" s="1"/>
  <c r="AB172" i="1"/>
  <c r="AA172" i="1"/>
  <c r="AI177" i="1"/>
  <c r="AO177" i="1" s="1"/>
  <c r="AB177" i="1"/>
  <c r="AA177" i="1"/>
  <c r="AA88" i="1"/>
  <c r="AI88" i="1"/>
  <c r="AO88" i="1" s="1"/>
  <c r="AB88" i="1"/>
  <c r="AB137" i="1"/>
  <c r="AI137" i="1"/>
  <c r="AO137" i="1" s="1"/>
  <c r="AA137" i="1"/>
  <c r="AI114" i="1"/>
  <c r="AO114" i="1" s="1"/>
  <c r="AB114" i="1"/>
  <c r="AA114" i="1"/>
  <c r="AA108" i="1"/>
  <c r="AI108" i="1"/>
  <c r="AO108" i="1" s="1"/>
  <c r="AB108" i="1"/>
  <c r="AB179" i="1"/>
  <c r="AI179" i="1"/>
  <c r="AO179" i="1" s="1"/>
  <c r="AA179" i="1"/>
  <c r="AE192" i="1"/>
  <c r="AJ192" i="1"/>
  <c r="AP192" i="1" s="1"/>
  <c r="AF192" i="1"/>
  <c r="AJ175" i="1"/>
  <c r="AP175" i="1" s="1"/>
  <c r="AF175" i="1"/>
  <c r="AE175" i="1"/>
  <c r="AF6" i="1"/>
  <c r="AJ6" i="1"/>
  <c r="AP6" i="1" s="1"/>
  <c r="AR6" i="1" s="1"/>
  <c r="AE6" i="1"/>
  <c r="AE13" i="1"/>
  <c r="AF13" i="1"/>
  <c r="AJ13" i="1"/>
  <c r="AP13" i="1" s="1"/>
  <c r="AR13" i="1" s="1"/>
  <c r="AE60" i="1"/>
  <c r="AJ60" i="1"/>
  <c r="AP60" i="1" s="1"/>
  <c r="AR60" i="1" s="1"/>
  <c r="AF60" i="1"/>
  <c r="AJ121" i="1"/>
  <c r="AP121" i="1" s="1"/>
  <c r="AF121" i="1"/>
  <c r="AE121" i="1"/>
  <c r="AI31" i="1"/>
  <c r="AO31" i="1" s="1"/>
  <c r="AB31" i="1"/>
  <c r="AA31" i="1"/>
  <c r="AB159" i="1"/>
  <c r="AI159" i="1"/>
  <c r="AO159" i="1" s="1"/>
  <c r="AA159" i="1"/>
  <c r="AR300" i="1"/>
  <c r="AJ173" i="1"/>
  <c r="AP173" i="1" s="1"/>
  <c r="AR173" i="1" s="1"/>
  <c r="AF173" i="1"/>
  <c r="AE173" i="1"/>
  <c r="AF34" i="1"/>
  <c r="AJ34" i="1"/>
  <c r="AP34" i="1" s="1"/>
  <c r="AR34" i="1" s="1"/>
  <c r="AE34" i="1"/>
  <c r="AF202" i="1"/>
  <c r="AJ202" i="1"/>
  <c r="AP202" i="1" s="1"/>
  <c r="AE202" i="1"/>
  <c r="AE25" i="1"/>
  <c r="AF25" i="1"/>
  <c r="AJ25" i="1"/>
  <c r="AP25" i="1" s="1"/>
  <c r="AB143" i="1"/>
  <c r="AI143" i="1"/>
  <c r="AO143" i="1" s="1"/>
  <c r="AA143" i="1"/>
  <c r="AI43" i="1"/>
  <c r="AO43" i="1" s="1"/>
  <c r="AB43" i="1"/>
  <c r="AA43" i="1"/>
  <c r="AB171" i="1"/>
  <c r="AI171" i="1"/>
  <c r="AO171" i="1" s="1"/>
  <c r="AA171" i="1"/>
  <c r="AR299" i="1"/>
  <c r="AQ303" i="1"/>
  <c r="K41" i="4"/>
  <c r="AB41" i="4" s="1"/>
  <c r="L47" i="4"/>
  <c r="AA47" i="4" s="1"/>
  <c r="L41" i="4"/>
  <c r="AD41" i="4" s="1"/>
  <c r="O47" i="4"/>
  <c r="AG47" i="4" s="1"/>
  <c r="P49" i="4"/>
  <c r="AH49" i="4" s="1"/>
  <c r="O49" i="4"/>
  <c r="AG49" i="4" s="1"/>
  <c r="N47" i="4"/>
  <c r="AE47" i="4" s="1"/>
  <c r="R47" i="4"/>
  <c r="Q47" i="4"/>
  <c r="P47" i="4"/>
  <c r="AH47" i="4" s="1"/>
  <c r="K47" i="4"/>
  <c r="Y47" i="4" s="1"/>
  <c r="O41" i="4"/>
  <c r="AG41" i="4" s="1"/>
  <c r="Q49" i="4"/>
  <c r="R49" i="4"/>
  <c r="L49" i="4"/>
  <c r="AA49" i="4" s="1"/>
  <c r="N49" i="4"/>
  <c r="AE49" i="4" s="1"/>
  <c r="N41" i="4"/>
  <c r="AE41" i="4" s="1"/>
  <c r="K49" i="4"/>
  <c r="Y49" i="4" s="1"/>
  <c r="J49" i="4"/>
  <c r="Z49" i="4" s="1"/>
  <c r="P41" i="4"/>
  <c r="AH41" i="4" s="1"/>
  <c r="AM23" i="4"/>
  <c r="AX23" i="4" s="1"/>
  <c r="BN23" i="4" s="1"/>
  <c r="AN23" i="4"/>
  <c r="BC23" i="4" s="1"/>
  <c r="BS23" i="4" s="1"/>
  <c r="AP23" i="4"/>
  <c r="BD23" i="4" s="1"/>
  <c r="BT23" i="4" s="1"/>
  <c r="AK23" i="4"/>
  <c r="AW23" i="4" s="1"/>
  <c r="BM23" i="4" s="1"/>
  <c r="Q41" i="4"/>
  <c r="AS23" i="4"/>
  <c r="AQ23" i="4"/>
  <c r="BE23" i="4" s="1"/>
  <c r="BU23" i="4" s="1"/>
  <c r="AO23" i="4"/>
  <c r="BB23" i="4" s="1"/>
  <c r="BR23" i="4" s="1"/>
  <c r="AS16" i="4"/>
  <c r="R55" i="4"/>
  <c r="AP57" i="4"/>
  <c r="BD57" i="4" s="1"/>
  <c r="BT57" i="4" s="1"/>
  <c r="AS57" i="4"/>
  <c r="AL57" i="4"/>
  <c r="AY57" i="4" s="1"/>
  <c r="BO57" i="4" s="1"/>
  <c r="AQ16" i="4"/>
  <c r="BE16" i="4" s="1"/>
  <c r="BU16" i="4" s="1"/>
  <c r="AQ46" i="4"/>
  <c r="BE46" i="4" s="1"/>
  <c r="BU46" i="4" s="1"/>
  <c r="AM57" i="4"/>
  <c r="AX57" i="4" s="1"/>
  <c r="BN57" i="4" s="1"/>
  <c r="AO57" i="4"/>
  <c r="AZ57" i="4" s="1"/>
  <c r="BP57" i="4" s="1"/>
  <c r="AL46" i="4"/>
  <c r="AY46" i="4" s="1"/>
  <c r="BO46" i="4" s="1"/>
  <c r="AK16" i="4"/>
  <c r="AW16" i="4" s="1"/>
  <c r="BM16" i="4" s="1"/>
  <c r="AR57" i="4"/>
  <c r="AR46" i="4"/>
  <c r="X222" i="1"/>
  <c r="AO5" i="1"/>
  <c r="AK57" i="4"/>
  <c r="AW57" i="4" s="1"/>
  <c r="BM57" i="4" s="1"/>
  <c r="AR16" i="4"/>
  <c r="N40" i="4"/>
  <c r="AC40" i="4" s="1"/>
  <c r="AO19" i="4"/>
  <c r="AZ19" i="4" s="1"/>
  <c r="BP19" i="4" s="1"/>
  <c r="AN16" i="4"/>
  <c r="BC16" i="4" s="1"/>
  <c r="BS16" i="4" s="1"/>
  <c r="O55" i="4"/>
  <c r="AG55" i="4" s="1"/>
  <c r="P55" i="4"/>
  <c r="AH55" i="4" s="1"/>
  <c r="AQ55" i="4"/>
  <c r="BE55" i="4" s="1"/>
  <c r="BU55" i="4" s="1"/>
  <c r="M55" i="4"/>
  <c r="AF55" i="4" s="1"/>
  <c r="K55" i="4"/>
  <c r="AB55" i="4" s="1"/>
  <c r="AE40" i="4"/>
  <c r="L55" i="4"/>
  <c r="AD55" i="4" s="1"/>
  <c r="AO16" i="4"/>
  <c r="AZ16" i="4" s="1"/>
  <c r="BP16" i="4" s="1"/>
  <c r="AO55" i="4"/>
  <c r="BB55" i="4" s="1"/>
  <c r="BR55" i="4" s="1"/>
  <c r="AP39" i="4"/>
  <c r="BD39" i="4" s="1"/>
  <c r="BT39" i="4" s="1"/>
  <c r="P39" i="4"/>
  <c r="AH39" i="4" s="1"/>
  <c r="AR55" i="4"/>
  <c r="AN41" i="4"/>
  <c r="BC41" i="4" s="1"/>
  <c r="BS41" i="4" s="1"/>
  <c r="AS39" i="4"/>
  <c r="AK55" i="4"/>
  <c r="AU55" i="4" s="1"/>
  <c r="BK55" i="4" s="1"/>
  <c r="AP41" i="4"/>
  <c r="BD41" i="4" s="1"/>
  <c r="BT41" i="4" s="1"/>
  <c r="AO39" i="4"/>
  <c r="BB39" i="4" s="1"/>
  <c r="BR39" i="4" s="1"/>
  <c r="K39" i="4"/>
  <c r="Y39" i="4" s="1"/>
  <c r="O39" i="4"/>
  <c r="AG39" i="4" s="1"/>
  <c r="AS55" i="4"/>
  <c r="AK41" i="4"/>
  <c r="AU41" i="4" s="1"/>
  <c r="BK41" i="4" s="1"/>
  <c r="Q39" i="4"/>
  <c r="N39" i="4"/>
  <c r="AE39" i="4" s="1"/>
  <c r="AM55" i="4"/>
  <c r="AX55" i="4" s="1"/>
  <c r="BN55" i="4" s="1"/>
  <c r="AS41" i="4"/>
  <c r="J39" i="4"/>
  <c r="Z39" i="4" s="1"/>
  <c r="L39" i="4"/>
  <c r="AA39" i="4" s="1"/>
  <c r="AN55" i="4"/>
  <c r="BC55" i="4" s="1"/>
  <c r="BS55" i="4" s="1"/>
  <c r="AO41" i="4"/>
  <c r="BB41" i="4" s="1"/>
  <c r="BR41" i="4" s="1"/>
  <c r="AQ41" i="4"/>
  <c r="BE41" i="4" s="1"/>
  <c r="BU41" i="4" s="1"/>
  <c r="N54" i="4"/>
  <c r="P40" i="4"/>
  <c r="AH40" i="4" s="1"/>
  <c r="AL41" i="4"/>
  <c r="AY41" i="4" s="1"/>
  <c r="BO41" i="4" s="1"/>
  <c r="R39" i="4"/>
  <c r="AQ39" i="4"/>
  <c r="BE39" i="4" s="1"/>
  <c r="BU39" i="4" s="1"/>
  <c r="M40" i="4"/>
  <c r="AF40" i="4" s="1"/>
  <c r="Q40" i="4"/>
  <c r="K54" i="4"/>
  <c r="AR39" i="4"/>
  <c r="R54" i="4"/>
  <c r="L40" i="4"/>
  <c r="M54" i="4"/>
  <c r="AF54" i="4" s="1"/>
  <c r="K40" i="4"/>
  <c r="O54" i="4"/>
  <c r="AG54" i="4" s="1"/>
  <c r="L54" i="4"/>
  <c r="O40" i="4"/>
  <c r="AG40" i="4" s="1"/>
  <c r="AR41" i="4"/>
  <c r="AK46" i="4"/>
  <c r="AW46" i="4" s="1"/>
  <c r="BM46" i="4" s="1"/>
  <c r="AL16" i="4"/>
  <c r="AY16" i="4" s="1"/>
  <c r="BO16" i="4" s="1"/>
  <c r="AS46" i="4"/>
  <c r="AN19" i="4"/>
  <c r="BC19" i="4" s="1"/>
  <c r="BS19" i="4" s="1"/>
  <c r="AM16" i="4"/>
  <c r="BA16" i="4" s="1"/>
  <c r="BQ16" i="4" s="1"/>
  <c r="P54" i="4"/>
  <c r="AH54" i="4" s="1"/>
  <c r="J40" i="4"/>
  <c r="J54" i="4"/>
  <c r="AN46" i="4"/>
  <c r="BC46" i="4" s="1"/>
  <c r="BS46" i="4" s="1"/>
  <c r="AK49" i="4"/>
  <c r="AW49" i="4" s="1"/>
  <c r="BM49" i="4" s="1"/>
  <c r="AO46" i="4"/>
  <c r="AZ46" i="4" s="1"/>
  <c r="BP46" i="4" s="1"/>
  <c r="AS19" i="4"/>
  <c r="AM46" i="4"/>
  <c r="AX46" i="4" s="1"/>
  <c r="BN46" i="4" s="1"/>
  <c r="AP19" i="4"/>
  <c r="BD19" i="4" s="1"/>
  <c r="BT19" i="4" s="1"/>
  <c r="AL19" i="4"/>
  <c r="AV19" i="4" s="1"/>
  <c r="BL19" i="4" s="1"/>
  <c r="AP55" i="4"/>
  <c r="BD55" i="4" s="1"/>
  <c r="BT55" i="4" s="1"/>
  <c r="AR19" i="4"/>
  <c r="AL39" i="4"/>
  <c r="AV39" i="4" s="1"/>
  <c r="BL39" i="4" s="1"/>
  <c r="AK19" i="4"/>
  <c r="AU19" i="4" s="1"/>
  <c r="BK19" i="4" s="1"/>
  <c r="AM39" i="4"/>
  <c r="BA39" i="4" s="1"/>
  <c r="BQ39" i="4" s="1"/>
  <c r="AM19" i="4"/>
  <c r="AX19" i="4" s="1"/>
  <c r="BN19" i="4" s="1"/>
  <c r="AN39" i="4"/>
  <c r="BC39" i="4" s="1"/>
  <c r="BS39" i="4" s="1"/>
  <c r="AR49" i="4"/>
  <c r="AS49" i="4"/>
  <c r="AL49" i="4"/>
  <c r="AV49" i="4" s="1"/>
  <c r="BL49" i="4" s="1"/>
  <c r="AN49" i="4"/>
  <c r="BC49" i="4" s="1"/>
  <c r="BS49" i="4" s="1"/>
  <c r="AM49" i="4"/>
  <c r="AX49" i="4" s="1"/>
  <c r="BN49" i="4" s="1"/>
  <c r="AO49" i="4"/>
  <c r="BB49" i="4" s="1"/>
  <c r="BR49" i="4" s="1"/>
  <c r="AQ49" i="4"/>
  <c r="BE49" i="4" s="1"/>
  <c r="BU49" i="4" s="1"/>
  <c r="O57" i="4"/>
  <c r="AG57" i="4" s="1"/>
  <c r="K57" i="4"/>
  <c r="N57" i="4"/>
  <c r="M57" i="4"/>
  <c r="AF57" i="4" s="1"/>
  <c r="L57" i="4"/>
  <c r="R57" i="4"/>
  <c r="J57" i="4"/>
  <c r="P57" i="4"/>
  <c r="AH57" i="4" s="1"/>
  <c r="Q57" i="4"/>
  <c r="J41" i="4"/>
  <c r="M41" i="4"/>
  <c r="AF41" i="4" s="1"/>
  <c r="N19" i="4"/>
  <c r="M19" i="4"/>
  <c r="AF19" i="4" s="1"/>
  <c r="L19" i="4"/>
  <c r="R19" i="4"/>
  <c r="J19" i="4"/>
  <c r="Q19" i="4"/>
  <c r="P19" i="4"/>
  <c r="AH19" i="4" s="1"/>
  <c r="O19" i="4"/>
  <c r="AG19" i="4" s="1"/>
  <c r="K19" i="4"/>
  <c r="Q23" i="4"/>
  <c r="P23" i="4"/>
  <c r="AH23" i="4" s="1"/>
  <c r="O23" i="4"/>
  <c r="AG23" i="4" s="1"/>
  <c r="M23" i="4"/>
  <c r="AF23" i="4" s="1"/>
  <c r="K23" i="4"/>
  <c r="N23" i="4"/>
  <c r="R23" i="4"/>
  <c r="L23" i="4"/>
  <c r="J23" i="4"/>
  <c r="J46" i="4"/>
  <c r="R46" i="4"/>
  <c r="Q46" i="4"/>
  <c r="P46" i="4"/>
  <c r="AH46" i="4" s="1"/>
  <c r="O46" i="4"/>
  <c r="AG46" i="4" s="1"/>
  <c r="M46" i="4"/>
  <c r="AF46" i="4" s="1"/>
  <c r="N46" i="4"/>
  <c r="K46" i="4"/>
  <c r="L46" i="4"/>
  <c r="AS20" i="4"/>
  <c r="AK20" i="4"/>
  <c r="AO20" i="4"/>
  <c r="AR20" i="4"/>
  <c r="AQ20" i="4"/>
  <c r="BE20" i="4" s="1"/>
  <c r="BU20" i="4" s="1"/>
  <c r="AP20" i="4"/>
  <c r="BD20" i="4" s="1"/>
  <c r="BT20" i="4" s="1"/>
  <c r="AN20" i="4"/>
  <c r="BC20" i="4" s="1"/>
  <c r="BS20" i="4" s="1"/>
  <c r="AM20" i="4"/>
  <c r="AL20" i="4"/>
  <c r="AM18" i="4"/>
  <c r="AQ18" i="4"/>
  <c r="BE18" i="4" s="1"/>
  <c r="BU18" i="4" s="1"/>
  <c r="AP18" i="4"/>
  <c r="BD18" i="4" s="1"/>
  <c r="BT18" i="4" s="1"/>
  <c r="AO18" i="4"/>
  <c r="AN18" i="4"/>
  <c r="BC18" i="4" s="1"/>
  <c r="BS18" i="4" s="1"/>
  <c r="AL18" i="4"/>
  <c r="AK18" i="4"/>
  <c r="AS18" i="4"/>
  <c r="AR18" i="4"/>
  <c r="AR38" i="4"/>
  <c r="AO38" i="4"/>
  <c r="AS38" i="4"/>
  <c r="AK38" i="4"/>
  <c r="AQ38" i="4"/>
  <c r="BE38" i="4" s="1"/>
  <c r="BU38" i="4" s="1"/>
  <c r="AP38" i="4"/>
  <c r="BD38" i="4" s="1"/>
  <c r="BT38" i="4" s="1"/>
  <c r="AN38" i="4"/>
  <c r="BC38" i="4" s="1"/>
  <c r="BS38" i="4" s="1"/>
  <c r="AM38" i="4"/>
  <c r="AL38" i="4"/>
  <c r="AL14" i="4"/>
  <c r="AS14" i="4"/>
  <c r="AK14" i="4"/>
  <c r="AR14" i="4"/>
  <c r="AQ14" i="4"/>
  <c r="BE14" i="4" s="1"/>
  <c r="BU14" i="4" s="1"/>
  <c r="AP14" i="4"/>
  <c r="BD14" i="4" s="1"/>
  <c r="BT14" i="4" s="1"/>
  <c r="AO14" i="4"/>
  <c r="AN14" i="4"/>
  <c r="BC14" i="4" s="1"/>
  <c r="BS14" i="4" s="1"/>
  <c r="AM14" i="4"/>
  <c r="BA41" i="4"/>
  <c r="BQ41" i="4" s="1"/>
  <c r="AX41" i="4"/>
  <c r="BN41" i="4" s="1"/>
  <c r="K36" i="4"/>
  <c r="L36" i="4"/>
  <c r="O36" i="4"/>
  <c r="AG36" i="4" s="1"/>
  <c r="N36" i="4"/>
  <c r="P36" i="4"/>
  <c r="AH36" i="4" s="1"/>
  <c r="M36" i="4"/>
  <c r="AF36" i="4" s="1"/>
  <c r="Q36" i="4"/>
  <c r="R36" i="4"/>
  <c r="J36" i="4"/>
  <c r="Q20" i="4"/>
  <c r="O20" i="4"/>
  <c r="AG20" i="4" s="1"/>
  <c r="J20" i="4"/>
  <c r="P20" i="4"/>
  <c r="AH20" i="4" s="1"/>
  <c r="N20" i="4"/>
  <c r="R20" i="4"/>
  <c r="M20" i="4"/>
  <c r="AF20" i="4" s="1"/>
  <c r="L20" i="4"/>
  <c r="K20" i="4"/>
  <c r="AM43" i="4"/>
  <c r="AR43" i="4"/>
  <c r="AQ43" i="4"/>
  <c r="BE43" i="4" s="1"/>
  <c r="BU43" i="4" s="1"/>
  <c r="AN43" i="4"/>
  <c r="BC43" i="4" s="1"/>
  <c r="BS43" i="4" s="1"/>
  <c r="AK43" i="4"/>
  <c r="AS43" i="4"/>
  <c r="AP43" i="4"/>
  <c r="BD43" i="4" s="1"/>
  <c r="BT43" i="4" s="1"/>
  <c r="AO43" i="4"/>
  <c r="AL43" i="4"/>
  <c r="AR54" i="4"/>
  <c r="AQ54" i="4"/>
  <c r="BE54" i="4" s="1"/>
  <c r="BU54" i="4" s="1"/>
  <c r="AP54" i="4"/>
  <c r="BD54" i="4" s="1"/>
  <c r="BT54" i="4" s="1"/>
  <c r="AO54" i="4"/>
  <c r="AN54" i="4"/>
  <c r="BC54" i="4" s="1"/>
  <c r="BS54" i="4" s="1"/>
  <c r="AM54" i="4"/>
  <c r="AL54" i="4"/>
  <c r="AS54" i="4"/>
  <c r="AK54" i="4"/>
  <c r="N51" i="4"/>
  <c r="M51" i="4"/>
  <c r="AF51" i="4" s="1"/>
  <c r="Q51" i="4"/>
  <c r="L51" i="4"/>
  <c r="K51" i="4"/>
  <c r="R51" i="4"/>
  <c r="J51" i="4"/>
  <c r="P51" i="4"/>
  <c r="AH51" i="4" s="1"/>
  <c r="O51" i="4"/>
  <c r="AG51" i="4" s="1"/>
  <c r="AR35" i="4"/>
  <c r="AN35" i="4"/>
  <c r="BC35" i="4" s="1"/>
  <c r="BS35" i="4" s="1"/>
  <c r="AP35" i="4"/>
  <c r="BD35" i="4" s="1"/>
  <c r="BT35" i="4" s="1"/>
  <c r="AO35" i="4"/>
  <c r="AM35" i="4"/>
  <c r="AL35" i="4"/>
  <c r="AK35" i="4"/>
  <c r="AS35" i="4"/>
  <c r="AQ35" i="4"/>
  <c r="BE35" i="4" s="1"/>
  <c r="BU35" i="4" s="1"/>
  <c r="AS45" i="4"/>
  <c r="AK45" i="4"/>
  <c r="AP45" i="4"/>
  <c r="BD45" i="4" s="1"/>
  <c r="BT45" i="4" s="1"/>
  <c r="AO45" i="4"/>
  <c r="AL45" i="4"/>
  <c r="AR45" i="4"/>
  <c r="AQ45" i="4"/>
  <c r="BE45" i="4" s="1"/>
  <c r="BU45" i="4" s="1"/>
  <c r="AN45" i="4"/>
  <c r="BC45" i="4" s="1"/>
  <c r="BS45" i="4" s="1"/>
  <c r="AM45" i="4"/>
  <c r="AS34" i="4"/>
  <c r="AK34" i="4"/>
  <c r="AO34" i="4"/>
  <c r="AN34" i="4"/>
  <c r="BC34" i="4" s="1"/>
  <c r="BS34" i="4" s="1"/>
  <c r="AM34" i="4"/>
  <c r="AL34" i="4"/>
  <c r="AR34" i="4"/>
  <c r="AQ34" i="4"/>
  <c r="BE34" i="4" s="1"/>
  <c r="BU34" i="4" s="1"/>
  <c r="AP34" i="4"/>
  <c r="BD34" i="4" s="1"/>
  <c r="BT34" i="4" s="1"/>
  <c r="M30" i="4"/>
  <c r="AF30" i="4" s="1"/>
  <c r="L30" i="4"/>
  <c r="K30" i="4"/>
  <c r="R30" i="4"/>
  <c r="N30" i="4"/>
  <c r="J30" i="4"/>
  <c r="Q30" i="4"/>
  <c r="P30" i="4"/>
  <c r="AH30" i="4" s="1"/>
  <c r="O30" i="4"/>
  <c r="AG30" i="4" s="1"/>
  <c r="AM51" i="4"/>
  <c r="AL51" i="4"/>
  <c r="AR51" i="4"/>
  <c r="AQ51" i="4"/>
  <c r="BE51" i="4" s="1"/>
  <c r="BU51" i="4" s="1"/>
  <c r="AP51" i="4"/>
  <c r="BD51" i="4" s="1"/>
  <c r="BT51" i="4" s="1"/>
  <c r="AN51" i="4"/>
  <c r="BC51" i="4" s="1"/>
  <c r="BS51" i="4" s="1"/>
  <c r="AK51" i="4"/>
  <c r="AS51" i="4"/>
  <c r="AO51" i="4"/>
  <c r="N35" i="4"/>
  <c r="Q35" i="4"/>
  <c r="M35" i="4"/>
  <c r="AF35" i="4" s="1"/>
  <c r="O35" i="4"/>
  <c r="AG35" i="4" s="1"/>
  <c r="L35" i="4"/>
  <c r="K35" i="4"/>
  <c r="R35" i="4"/>
  <c r="J35" i="4"/>
  <c r="P35" i="4"/>
  <c r="AH35" i="4" s="1"/>
  <c r="N45" i="4"/>
  <c r="P45" i="4"/>
  <c r="AH45" i="4" s="1"/>
  <c r="Q45" i="4"/>
  <c r="R45" i="4"/>
  <c r="O45" i="4"/>
  <c r="AG45" i="4" s="1"/>
  <c r="J45" i="4"/>
  <c r="L45" i="4"/>
  <c r="M45" i="4"/>
  <c r="AF45" i="4" s="1"/>
  <c r="K45" i="4"/>
  <c r="N34" i="4"/>
  <c r="J34" i="4"/>
  <c r="M34" i="4"/>
  <c r="AF34" i="4" s="1"/>
  <c r="L34" i="4"/>
  <c r="K34" i="4"/>
  <c r="Q34" i="4"/>
  <c r="R34" i="4"/>
  <c r="P34" i="4"/>
  <c r="AH34" i="4" s="1"/>
  <c r="O34" i="4"/>
  <c r="AG34" i="4" s="1"/>
  <c r="AQ36" i="4"/>
  <c r="BE36" i="4" s="1"/>
  <c r="BU36" i="4" s="1"/>
  <c r="AM36" i="4"/>
  <c r="AR36" i="4"/>
  <c r="AP36" i="4"/>
  <c r="BD36" i="4" s="1"/>
  <c r="BT36" i="4" s="1"/>
  <c r="AO36" i="4"/>
  <c r="AN36" i="4"/>
  <c r="BC36" i="4" s="1"/>
  <c r="BS36" i="4" s="1"/>
  <c r="AL36" i="4"/>
  <c r="AK36" i="4"/>
  <c r="AS36" i="4"/>
  <c r="R43" i="4"/>
  <c r="J43" i="4"/>
  <c r="P43" i="4"/>
  <c r="AH43" i="4" s="1"/>
  <c r="N43" i="4"/>
  <c r="Q43" i="4"/>
  <c r="M43" i="4"/>
  <c r="AF43" i="4" s="1"/>
  <c r="O43" i="4"/>
  <c r="AG43" i="4" s="1"/>
  <c r="L43" i="4"/>
  <c r="K43" i="4"/>
  <c r="AQ47" i="4"/>
  <c r="BE47" i="4" s="1"/>
  <c r="BU47" i="4" s="1"/>
  <c r="AN47" i="4"/>
  <c r="BC47" i="4" s="1"/>
  <c r="BS47" i="4" s="1"/>
  <c r="AM47" i="4"/>
  <c r="AR47" i="4"/>
  <c r="AS47" i="4"/>
  <c r="AP47" i="4"/>
  <c r="BD47" i="4" s="1"/>
  <c r="BT47" i="4" s="1"/>
  <c r="AO47" i="4"/>
  <c r="AL47" i="4"/>
  <c r="AK47" i="4"/>
  <c r="AO30" i="4"/>
  <c r="AS30" i="4"/>
  <c r="AK30" i="4"/>
  <c r="AR30" i="4"/>
  <c r="AQ30" i="4"/>
  <c r="BE30" i="4" s="1"/>
  <c r="BU30" i="4" s="1"/>
  <c r="AP30" i="4"/>
  <c r="BD30" i="4" s="1"/>
  <c r="BT30" i="4" s="1"/>
  <c r="AN30" i="4"/>
  <c r="BC30" i="4" s="1"/>
  <c r="BS30" i="4" s="1"/>
  <c r="AM30" i="4"/>
  <c r="AL30" i="4"/>
  <c r="AP37" i="4"/>
  <c r="BD37" i="4" s="1"/>
  <c r="BT37" i="4" s="1"/>
  <c r="AL37" i="4"/>
  <c r="AS37" i="4"/>
  <c r="AR37" i="4"/>
  <c r="AQ37" i="4"/>
  <c r="BE37" i="4" s="1"/>
  <c r="BU37" i="4" s="1"/>
  <c r="AO37" i="4"/>
  <c r="AN37" i="4"/>
  <c r="BC37" i="4" s="1"/>
  <c r="BS37" i="4" s="1"/>
  <c r="AM37" i="4"/>
  <c r="AK37" i="4"/>
  <c r="AP40" i="4"/>
  <c r="BD40" i="4" s="1"/>
  <c r="BT40" i="4" s="1"/>
  <c r="AM40" i="4"/>
  <c r="AL40" i="4"/>
  <c r="AQ40" i="4"/>
  <c r="BE40" i="4" s="1"/>
  <c r="BU40" i="4" s="1"/>
  <c r="AS40" i="4"/>
  <c r="AR40" i="4"/>
  <c r="AO40" i="4"/>
  <c r="AN40" i="4"/>
  <c r="BC40" i="4" s="1"/>
  <c r="BS40" i="4" s="1"/>
  <c r="AK40" i="4"/>
  <c r="R16" i="4"/>
  <c r="J16" i="4"/>
  <c r="Q16" i="4"/>
  <c r="P16" i="4"/>
  <c r="AH16" i="4" s="1"/>
  <c r="N16" i="4"/>
  <c r="O16" i="4"/>
  <c r="AG16" i="4" s="1"/>
  <c r="M16" i="4"/>
  <c r="AF16" i="4" s="1"/>
  <c r="K16" i="4"/>
  <c r="L16" i="4"/>
  <c r="J42" i="4"/>
  <c r="R42" i="4"/>
  <c r="P42" i="4"/>
  <c r="AH42" i="4" s="1"/>
  <c r="N42" i="4"/>
  <c r="O42" i="4"/>
  <c r="AG42" i="4" s="1"/>
  <c r="M42" i="4"/>
  <c r="AF42" i="4" s="1"/>
  <c r="L42" i="4"/>
  <c r="K42" i="4"/>
  <c r="Q42" i="4"/>
  <c r="AL44" i="4"/>
  <c r="AQ44" i="4"/>
  <c r="BE44" i="4" s="1"/>
  <c r="BU44" i="4" s="1"/>
  <c r="AP44" i="4"/>
  <c r="BD44" i="4" s="1"/>
  <c r="BT44" i="4" s="1"/>
  <c r="AM44" i="4"/>
  <c r="AR44" i="4"/>
  <c r="AO44" i="4"/>
  <c r="AN44" i="4"/>
  <c r="BC44" i="4" s="1"/>
  <c r="BS44" i="4" s="1"/>
  <c r="AK44" i="4"/>
  <c r="AS44" i="4"/>
  <c r="AS26" i="4"/>
  <c r="AK26" i="4"/>
  <c r="AO26" i="4"/>
  <c r="AL26" i="4"/>
  <c r="AR26" i="4"/>
  <c r="AQ26" i="4"/>
  <c r="BE26" i="4" s="1"/>
  <c r="BU26" i="4" s="1"/>
  <c r="AP26" i="4"/>
  <c r="BD26" i="4" s="1"/>
  <c r="BT26" i="4" s="1"/>
  <c r="AN26" i="4"/>
  <c r="BC26" i="4" s="1"/>
  <c r="BS26" i="4" s="1"/>
  <c r="AM26" i="4"/>
  <c r="J37" i="4"/>
  <c r="Q37" i="4"/>
  <c r="P37" i="4"/>
  <c r="AH37" i="4" s="1"/>
  <c r="N37" i="4"/>
  <c r="M37" i="4"/>
  <c r="AF37" i="4" s="1"/>
  <c r="L37" i="4"/>
  <c r="K37" i="4"/>
  <c r="O37" i="4"/>
  <c r="AG37" i="4" s="1"/>
  <c r="R37" i="4"/>
  <c r="J17" i="4"/>
  <c r="Q17" i="4"/>
  <c r="P17" i="4"/>
  <c r="AH17" i="4" s="1"/>
  <c r="O17" i="4"/>
  <c r="AG17" i="4" s="1"/>
  <c r="M17" i="4"/>
  <c r="AF17" i="4" s="1"/>
  <c r="K17" i="4"/>
  <c r="N17" i="4"/>
  <c r="R17" i="4"/>
  <c r="L17" i="4"/>
  <c r="AN42" i="4"/>
  <c r="BC42" i="4" s="1"/>
  <c r="BS42" i="4" s="1"/>
  <c r="AS42" i="4"/>
  <c r="AK42" i="4"/>
  <c r="AR42" i="4"/>
  <c r="AO42" i="4"/>
  <c r="AQ42" i="4"/>
  <c r="BE42" i="4" s="1"/>
  <c r="BU42" i="4" s="1"/>
  <c r="AP42" i="4"/>
  <c r="BD42" i="4" s="1"/>
  <c r="BT42" i="4" s="1"/>
  <c r="AM42" i="4"/>
  <c r="AL42" i="4"/>
  <c r="AW39" i="4"/>
  <c r="BM39" i="4" s="1"/>
  <c r="AU39" i="4"/>
  <c r="BK39" i="4" s="1"/>
  <c r="AP22" i="4"/>
  <c r="BD22" i="4" s="1"/>
  <c r="BT22" i="4" s="1"/>
  <c r="AL22" i="4"/>
  <c r="AN22" i="4"/>
  <c r="BC22" i="4" s="1"/>
  <c r="BS22" i="4" s="1"/>
  <c r="AM22" i="4"/>
  <c r="AK22" i="4"/>
  <c r="AS22" i="4"/>
  <c r="AR22" i="4"/>
  <c r="AQ22" i="4"/>
  <c r="BE22" i="4" s="1"/>
  <c r="BU22" i="4" s="1"/>
  <c r="AO22" i="4"/>
  <c r="Q26" i="4"/>
  <c r="P26" i="4"/>
  <c r="AH26" i="4" s="1"/>
  <c r="R26" i="4"/>
  <c r="O26" i="4"/>
  <c r="AG26" i="4" s="1"/>
  <c r="N26" i="4"/>
  <c r="J26" i="4"/>
  <c r="M26" i="4"/>
  <c r="AF26" i="4" s="1"/>
  <c r="L26" i="4"/>
  <c r="K26" i="4"/>
  <c r="AV55" i="4"/>
  <c r="BL55" i="4" s="1"/>
  <c r="AY55" i="4"/>
  <c r="BO55" i="4" s="1"/>
  <c r="AM13" i="4"/>
  <c r="AL13" i="4"/>
  <c r="AS13" i="4"/>
  <c r="AK13" i="4"/>
  <c r="AR13" i="4"/>
  <c r="AQ13" i="4"/>
  <c r="BE13" i="4" s="1"/>
  <c r="BU13" i="4" s="1"/>
  <c r="AP13" i="4"/>
  <c r="BD13" i="4" s="1"/>
  <c r="BT13" i="4" s="1"/>
  <c r="AO13" i="4"/>
  <c r="AN13" i="4"/>
  <c r="BC13" i="4" s="1"/>
  <c r="BS13" i="4" s="1"/>
  <c r="M53" i="4"/>
  <c r="AF53" i="4" s="1"/>
  <c r="K53" i="4"/>
  <c r="O53" i="4"/>
  <c r="AG53" i="4" s="1"/>
  <c r="P53" i="4"/>
  <c r="AH53" i="4" s="1"/>
  <c r="N53" i="4"/>
  <c r="Q53" i="4"/>
  <c r="J53" i="4"/>
  <c r="L53" i="4"/>
  <c r="R53" i="4"/>
  <c r="AN50" i="4"/>
  <c r="BC50" i="4" s="1"/>
  <c r="BS50" i="4" s="1"/>
  <c r="AM50" i="4"/>
  <c r="AS50" i="4"/>
  <c r="AK50" i="4"/>
  <c r="AR50" i="4"/>
  <c r="AQ50" i="4"/>
  <c r="BE50" i="4" s="1"/>
  <c r="BU50" i="4" s="1"/>
  <c r="AO50" i="4"/>
  <c r="AP50" i="4"/>
  <c r="BD50" i="4" s="1"/>
  <c r="BT50" i="4" s="1"/>
  <c r="AL50" i="4"/>
  <c r="AO17" i="4"/>
  <c r="AS17" i="4"/>
  <c r="AK17" i="4"/>
  <c r="AM17" i="4"/>
  <c r="AL17" i="4"/>
  <c r="AR17" i="4"/>
  <c r="AQ17" i="4"/>
  <c r="BE17" i="4" s="1"/>
  <c r="BU17" i="4" s="1"/>
  <c r="AP17" i="4"/>
  <c r="BD17" i="4" s="1"/>
  <c r="BT17" i="4" s="1"/>
  <c r="AN17" i="4"/>
  <c r="BC17" i="4" s="1"/>
  <c r="BS17" i="4" s="1"/>
  <c r="L38" i="4"/>
  <c r="R38" i="4"/>
  <c r="K38" i="4"/>
  <c r="J38" i="4"/>
  <c r="Q38" i="4"/>
  <c r="P38" i="4"/>
  <c r="AH38" i="4" s="1"/>
  <c r="O38" i="4"/>
  <c r="AG38" i="4" s="1"/>
  <c r="M38" i="4"/>
  <c r="AF38" i="4" s="1"/>
  <c r="N38" i="4"/>
  <c r="P14" i="4"/>
  <c r="AH14" i="4" s="1"/>
  <c r="M14" i="4"/>
  <c r="AF14" i="4" s="1"/>
  <c r="L14" i="4"/>
  <c r="K14" i="4"/>
  <c r="Q14" i="4"/>
  <c r="R14" i="4"/>
  <c r="O14" i="4"/>
  <c r="AG14" i="4" s="1"/>
  <c r="N14" i="4"/>
  <c r="M13" i="4"/>
  <c r="AF13" i="4" s="1"/>
  <c r="R13" i="4"/>
  <c r="J13" i="4"/>
  <c r="K13" i="4"/>
  <c r="Q13" i="4"/>
  <c r="P13" i="4"/>
  <c r="AH13" i="4" s="1"/>
  <c r="O13" i="4"/>
  <c r="AG13" i="4" s="1"/>
  <c r="N13" i="4"/>
  <c r="L13" i="4"/>
  <c r="AS53" i="4"/>
  <c r="AK53" i="4"/>
  <c r="AR53" i="4"/>
  <c r="AQ53" i="4"/>
  <c r="BE53" i="4" s="1"/>
  <c r="BU53" i="4" s="1"/>
  <c r="AP53" i="4"/>
  <c r="BD53" i="4" s="1"/>
  <c r="BT53" i="4" s="1"/>
  <c r="AO53" i="4"/>
  <c r="AN53" i="4"/>
  <c r="BC53" i="4" s="1"/>
  <c r="BS53" i="4" s="1"/>
  <c r="AM53" i="4"/>
  <c r="AL53" i="4"/>
  <c r="L50" i="4"/>
  <c r="K50" i="4"/>
  <c r="Q50" i="4"/>
  <c r="P50" i="4"/>
  <c r="AH50" i="4" s="1"/>
  <c r="R50" i="4"/>
  <c r="O50" i="4"/>
  <c r="AG50" i="4" s="1"/>
  <c r="N50" i="4"/>
  <c r="J50" i="4"/>
  <c r="M50" i="4"/>
  <c r="AF50" i="4" s="1"/>
  <c r="X47" i="4"/>
  <c r="AE55" i="4"/>
  <c r="AC55" i="4"/>
  <c r="C31" i="4"/>
  <c r="C27" i="4"/>
  <c r="F48" i="4"/>
  <c r="G48" i="4"/>
  <c r="C52" i="4"/>
  <c r="F25" i="4"/>
  <c r="G25" i="4"/>
  <c r="L44" i="4"/>
  <c r="K44" i="4"/>
  <c r="R44" i="4"/>
  <c r="J44" i="4"/>
  <c r="Q44" i="4"/>
  <c r="O44" i="4"/>
  <c r="AG44" i="4" s="1"/>
  <c r="N44" i="4"/>
  <c r="M44" i="4"/>
  <c r="AF44" i="4" s="1"/>
  <c r="P44" i="4"/>
  <c r="AH44" i="4" s="1"/>
  <c r="P18" i="4"/>
  <c r="AH18" i="4" s="1"/>
  <c r="O18" i="4"/>
  <c r="AG18" i="4" s="1"/>
  <c r="N18" i="4"/>
  <c r="M18" i="4"/>
  <c r="AF18" i="4" s="1"/>
  <c r="K18" i="4"/>
  <c r="J18" i="4"/>
  <c r="Q18" i="4"/>
  <c r="R18" i="4"/>
  <c r="L18" i="4"/>
  <c r="K22" i="4"/>
  <c r="R22" i="4"/>
  <c r="J22" i="4"/>
  <c r="Q22" i="4"/>
  <c r="P22" i="4"/>
  <c r="AH22" i="4" s="1"/>
  <c r="N22" i="4"/>
  <c r="L22" i="4"/>
  <c r="O22" i="4"/>
  <c r="AG22" i="4" s="1"/>
  <c r="M22" i="4"/>
  <c r="AF22" i="4" s="1"/>
  <c r="C33" i="4"/>
  <c r="C29" i="4"/>
  <c r="F21" i="4"/>
  <c r="G21" i="4"/>
  <c r="C24" i="4"/>
  <c r="L229" i="1"/>
  <c r="AY23" i="4" l="1"/>
  <c r="BO23" i="4" s="1"/>
  <c r="AZ55" i="4"/>
  <c r="BP55" i="4" s="1"/>
  <c r="AV41" i="4"/>
  <c r="BL41" i="4" s="1"/>
  <c r="AC49" i="4"/>
  <c r="AR15" i="1"/>
  <c r="AD47" i="4"/>
  <c r="Y41" i="4"/>
  <c r="AV16" i="4"/>
  <c r="BL16" i="4" s="1"/>
  <c r="AV57" i="4"/>
  <c r="BL57" i="4" s="1"/>
  <c r="AR183" i="1"/>
  <c r="AR141" i="1"/>
  <c r="AU49" i="4"/>
  <c r="BK49" i="4" s="1"/>
  <c r="X55" i="4"/>
  <c r="AC41" i="4"/>
  <c r="AR75" i="1"/>
  <c r="AR146" i="1"/>
  <c r="AR100" i="1"/>
  <c r="AR93" i="1"/>
  <c r="AR197" i="1"/>
  <c r="AR160" i="1"/>
  <c r="AB47" i="4"/>
  <c r="AR26" i="1"/>
  <c r="AR28" i="1"/>
  <c r="AR96" i="1"/>
  <c r="AR158" i="1"/>
  <c r="AR19" i="1"/>
  <c r="AR103" i="1"/>
  <c r="AZ39" i="4"/>
  <c r="BP39" i="4" s="1"/>
  <c r="AR112" i="1"/>
  <c r="AR107" i="1"/>
  <c r="AR92" i="1"/>
  <c r="AR25" i="1"/>
  <c r="AR144" i="1"/>
  <c r="AR17" i="1"/>
  <c r="X49" i="4"/>
  <c r="AR124" i="1"/>
  <c r="AR9" i="1"/>
  <c r="AU46" i="4"/>
  <c r="BK46" i="4" s="1"/>
  <c r="AX16" i="4"/>
  <c r="BN16" i="4" s="1"/>
  <c r="AA41" i="4"/>
  <c r="AR120" i="1"/>
  <c r="AR145" i="1"/>
  <c r="AR138" i="1"/>
  <c r="AZ23" i="4"/>
  <c r="BP23" i="4" s="1"/>
  <c r="BA55" i="4"/>
  <c r="BQ55" i="4" s="1"/>
  <c r="AR192" i="1"/>
  <c r="AR99" i="1"/>
  <c r="AR204" i="1"/>
  <c r="AR215" i="1"/>
  <c r="AR217" i="1"/>
  <c r="BA23" i="4"/>
  <c r="BQ23" i="4" s="1"/>
  <c r="AR18" i="1"/>
  <c r="AR87" i="1"/>
  <c r="AR191" i="1"/>
  <c r="AR157" i="1"/>
  <c r="AR27" i="1"/>
  <c r="AR175" i="1"/>
  <c r="AR32" i="1"/>
  <c r="AR33" i="1"/>
  <c r="AR81" i="1"/>
  <c r="AR36" i="1"/>
  <c r="AR201" i="1"/>
  <c r="Y55" i="4"/>
  <c r="AZ41" i="4"/>
  <c r="BP41" i="4" s="1"/>
  <c r="AR12" i="1"/>
  <c r="AR59" i="1"/>
  <c r="AR52" i="1"/>
  <c r="AR76" i="1"/>
  <c r="AR153" i="1"/>
  <c r="AR181" i="1"/>
  <c r="AR168" i="1"/>
  <c r="AV46" i="4"/>
  <c r="BL46" i="4" s="1"/>
  <c r="AR114" i="1"/>
  <c r="AR127" i="1"/>
  <c r="AR125" i="1"/>
  <c r="AR220" i="1"/>
  <c r="AR212" i="1"/>
  <c r="AR66" i="1"/>
  <c r="AR49" i="1"/>
  <c r="AR211" i="1"/>
  <c r="AR37" i="1"/>
  <c r="AD49" i="4"/>
  <c r="AR44" i="1"/>
  <c r="AR169" i="1"/>
  <c r="AR21" i="1"/>
  <c r="BB19" i="4"/>
  <c r="BR19" i="4" s="1"/>
  <c r="AR104" i="1"/>
  <c r="AR79" i="1"/>
  <c r="AR45" i="1"/>
  <c r="AR47" i="1"/>
  <c r="CA306" i="1"/>
  <c r="U12" i="6" s="1"/>
  <c r="AW55" i="4"/>
  <c r="BM55" i="4" s="1"/>
  <c r="AR200" i="1"/>
  <c r="AR199" i="1"/>
  <c r="AC47" i="4"/>
  <c r="AU16" i="4"/>
  <c r="BK16" i="4" s="1"/>
  <c r="AU23" i="4"/>
  <c r="BK23" i="4" s="1"/>
  <c r="AR152" i="1"/>
  <c r="AR115" i="1"/>
  <c r="AR86" i="1"/>
  <c r="AR202" i="1"/>
  <c r="AR206" i="1"/>
  <c r="AR195" i="1"/>
  <c r="AR213" i="1"/>
  <c r="AR35" i="1"/>
  <c r="AR20" i="1"/>
  <c r="AR155" i="1"/>
  <c r="AQ31" i="1"/>
  <c r="AQ88" i="1"/>
  <c r="AQ132" i="1"/>
  <c r="AQ206" i="1"/>
  <c r="AR82" i="1"/>
  <c r="AQ168" i="1"/>
  <c r="AQ81" i="1"/>
  <c r="AQ158" i="1"/>
  <c r="AF46" i="1"/>
  <c r="AJ46" i="1"/>
  <c r="AP46" i="1" s="1"/>
  <c r="AR46" i="1" s="1"/>
  <c r="AE46" i="1"/>
  <c r="AQ111" i="1"/>
  <c r="AQ45" i="1"/>
  <c r="AQ103" i="1"/>
  <c r="AQ195" i="1"/>
  <c r="AQ156" i="1"/>
  <c r="AQ21" i="1"/>
  <c r="AQ84" i="1"/>
  <c r="AF174" i="1"/>
  <c r="AJ174" i="1"/>
  <c r="AP174" i="1" s="1"/>
  <c r="AR174" i="1" s="1"/>
  <c r="AE174" i="1"/>
  <c r="AQ107" i="1"/>
  <c r="AR188" i="1"/>
  <c r="AQ25" i="1"/>
  <c r="AR129" i="1"/>
  <c r="AJ62" i="1"/>
  <c r="AP62" i="1" s="1"/>
  <c r="AR62" i="1" s="1"/>
  <c r="AF62" i="1"/>
  <c r="AE62" i="1"/>
  <c r="AR187" i="1"/>
  <c r="AR30" i="1"/>
  <c r="AF166" i="1"/>
  <c r="AJ166" i="1"/>
  <c r="AP166" i="1" s="1"/>
  <c r="AR166" i="1" s="1"/>
  <c r="AE166" i="1"/>
  <c r="AQ130" i="1"/>
  <c r="AR83" i="1"/>
  <c r="AR218" i="1"/>
  <c r="AQ146" i="1"/>
  <c r="AR132" i="1"/>
  <c r="AR140" i="1"/>
  <c r="AQ220" i="1"/>
  <c r="AQ86" i="1"/>
  <c r="AQ100" i="1"/>
  <c r="AR40" i="1"/>
  <c r="AR182" i="1"/>
  <c r="AQ122" i="1"/>
  <c r="AQ185" i="1"/>
  <c r="AR180" i="1"/>
  <c r="AR119" i="1"/>
  <c r="AR203" i="1"/>
  <c r="AQ151" i="1"/>
  <c r="AQ68" i="1"/>
  <c r="AQ72" i="1"/>
  <c r="AR165" i="1"/>
  <c r="AQ66" i="1"/>
  <c r="AQ73" i="1"/>
  <c r="AQ7" i="1"/>
  <c r="AQ218" i="1"/>
  <c r="AQ24" i="1"/>
  <c r="AQ11" i="1"/>
  <c r="AQ87" i="1"/>
  <c r="AQ119" i="1"/>
  <c r="AQ22" i="1"/>
  <c r="AQ162" i="1"/>
  <c r="AQ36" i="1"/>
  <c r="AR108" i="1"/>
  <c r="AF102" i="1"/>
  <c r="AJ102" i="1"/>
  <c r="AP102" i="1" s="1"/>
  <c r="AR102" i="1" s="1"/>
  <c r="AE102" i="1"/>
  <c r="AR64" i="1"/>
  <c r="AQ55" i="1"/>
  <c r="AR29" i="1"/>
  <c r="AQ76" i="1"/>
  <c r="AQ15" i="1"/>
  <c r="AQ189" i="1"/>
  <c r="AQ193" i="1"/>
  <c r="AR161" i="1"/>
  <c r="AQ199" i="1"/>
  <c r="AQ200" i="1"/>
  <c r="AQ213" i="1"/>
  <c r="AF126" i="1"/>
  <c r="AJ126" i="1"/>
  <c r="AP126" i="1" s="1"/>
  <c r="AR126" i="1" s="1"/>
  <c r="AE126" i="1"/>
  <c r="AR205" i="1"/>
  <c r="AQ211" i="1"/>
  <c r="AQ209" i="1"/>
  <c r="AQ20" i="1"/>
  <c r="AR106" i="1"/>
  <c r="AR130" i="1"/>
  <c r="AR63" i="1"/>
  <c r="AQ152" i="1"/>
  <c r="AR94" i="1"/>
  <c r="AR210" i="1"/>
  <c r="AQ155" i="1"/>
  <c r="AR91" i="1"/>
  <c r="AR56" i="1"/>
  <c r="AQ43" i="1"/>
  <c r="AQ133" i="1"/>
  <c r="AQ77" i="1"/>
  <c r="AQ54" i="1"/>
  <c r="AQ128" i="1"/>
  <c r="AQ163" i="1"/>
  <c r="AR171" i="1"/>
  <c r="AQ85" i="1"/>
  <c r="AQ219" i="1"/>
  <c r="AR77" i="1"/>
  <c r="AQ202" i="1"/>
  <c r="AR97" i="1"/>
  <c r="AR31" i="1"/>
  <c r="AQ58" i="1"/>
  <c r="AQ57" i="1"/>
  <c r="AR147" i="1"/>
  <c r="BH306" i="1"/>
  <c r="BB306" i="1"/>
  <c r="AX306" i="1"/>
  <c r="AT306" i="1"/>
  <c r="AV306" i="1"/>
  <c r="BF306" i="1"/>
  <c r="BD306" i="1"/>
  <c r="AZ306" i="1"/>
  <c r="BJ306" i="1"/>
  <c r="BQ306" i="1" s="1"/>
  <c r="AQ205" i="1"/>
  <c r="AQ23" i="1"/>
  <c r="AQ170" i="1"/>
  <c r="AR84" i="1"/>
  <c r="AQ35" i="1"/>
  <c r="AQ169" i="1"/>
  <c r="AQ142" i="1"/>
  <c r="AR42" i="1"/>
  <c r="AQ157" i="1"/>
  <c r="AR78" i="1"/>
  <c r="AQ175" i="1"/>
  <c r="AQ27" i="1"/>
  <c r="AR163" i="1"/>
  <c r="AQ181" i="1"/>
  <c r="AQ125" i="1"/>
  <c r="AQ98" i="1"/>
  <c r="AR117" i="1"/>
  <c r="AQ39" i="1"/>
  <c r="AR90" i="1"/>
  <c r="AQ153" i="1"/>
  <c r="AQ32" i="1"/>
  <c r="AV299" i="1"/>
  <c r="AT299" i="1"/>
  <c r="BB299" i="1"/>
  <c r="AZ299" i="1"/>
  <c r="AX299" i="1"/>
  <c r="BD299" i="1"/>
  <c r="BH299" i="1"/>
  <c r="BF299" i="1"/>
  <c r="AR136" i="1"/>
  <c r="BF303" i="1"/>
  <c r="BB303" i="1"/>
  <c r="AT303" i="1"/>
  <c r="BH303" i="1"/>
  <c r="BD303" i="1"/>
  <c r="AV303" i="1"/>
  <c r="AZ303" i="1"/>
  <c r="AX303" i="1"/>
  <c r="AR121" i="1"/>
  <c r="AQ114" i="1"/>
  <c r="AQ91" i="1"/>
  <c r="AQ117" i="1"/>
  <c r="AQ49" i="1"/>
  <c r="AQ78" i="1"/>
  <c r="AQ29" i="1"/>
  <c r="BB301" i="1"/>
  <c r="AZ301" i="1"/>
  <c r="AV301" i="1"/>
  <c r="AX301" i="1"/>
  <c r="AT301" i="1"/>
  <c r="BH301" i="1"/>
  <c r="BF301" i="1"/>
  <c r="BD301" i="1"/>
  <c r="AQ79" i="1"/>
  <c r="AQ210" i="1"/>
  <c r="AQ8" i="1"/>
  <c r="AQ30" i="1"/>
  <c r="AQ147" i="1"/>
  <c r="AR73" i="1"/>
  <c r="AQ212" i="1"/>
  <c r="AQ53" i="1"/>
  <c r="AR186" i="1"/>
  <c r="AF38" i="1"/>
  <c r="AJ38" i="1"/>
  <c r="AP38" i="1" s="1"/>
  <c r="AR38" i="1" s="1"/>
  <c r="AE38" i="1"/>
  <c r="AT305" i="1"/>
  <c r="BJ305" i="1" s="1"/>
  <c r="BH305" i="1"/>
  <c r="BF305" i="1"/>
  <c r="BD305" i="1"/>
  <c r="BB305" i="1"/>
  <c r="AZ305" i="1"/>
  <c r="AV305" i="1"/>
  <c r="AX305" i="1"/>
  <c r="CA305" i="1"/>
  <c r="U11" i="6" s="1"/>
  <c r="AQ104" i="1"/>
  <c r="AR184" i="1"/>
  <c r="AQ207" i="1"/>
  <c r="AQ178" i="1"/>
  <c r="AQ116" i="1"/>
  <c r="AR68" i="1"/>
  <c r="AQ115" i="1"/>
  <c r="AR137" i="1"/>
  <c r="AR16" i="1"/>
  <c r="AR7" i="1"/>
  <c r="AQ56" i="1"/>
  <c r="AR11" i="1"/>
  <c r="AR118" i="1"/>
  <c r="AQ154" i="1"/>
  <c r="AQ217" i="1"/>
  <c r="AR116" i="1"/>
  <c r="AR156" i="1"/>
  <c r="AQ18" i="1"/>
  <c r="AQ120" i="1"/>
  <c r="AQ138" i="1"/>
  <c r="AQ201" i="1"/>
  <c r="AR148" i="1"/>
  <c r="AQ145" i="1"/>
  <c r="AR41" i="1"/>
  <c r="AQ143" i="1"/>
  <c r="AQ159" i="1"/>
  <c r="AQ179" i="1"/>
  <c r="AQ177" i="1"/>
  <c r="AQ61" i="1"/>
  <c r="AR179" i="1"/>
  <c r="AQ90" i="1"/>
  <c r="AQ129" i="1"/>
  <c r="AQ187" i="1"/>
  <c r="AQ69" i="1"/>
  <c r="AQ48" i="1"/>
  <c r="AQ34" i="1"/>
  <c r="AR61" i="1"/>
  <c r="AQ33" i="1"/>
  <c r="AR113" i="1"/>
  <c r="BB304" i="1"/>
  <c r="BH304" i="1"/>
  <c r="AT304" i="1"/>
  <c r="BD304" i="1"/>
  <c r="AZ304" i="1"/>
  <c r="AX304" i="1"/>
  <c r="AV304" i="1"/>
  <c r="BJ304" i="1"/>
  <c r="BS304" i="1" s="1"/>
  <c r="BF304" i="1"/>
  <c r="CA304" i="1"/>
  <c r="U10" i="6" s="1"/>
  <c r="AR8" i="1"/>
  <c r="AQ123" i="1"/>
  <c r="AQ59" i="1"/>
  <c r="AQ140" i="1"/>
  <c r="AQ12" i="1"/>
  <c r="AR143" i="1"/>
  <c r="AQ71" i="1"/>
  <c r="AQ67" i="1"/>
  <c r="AQ60" i="1"/>
  <c r="AR55" i="1"/>
  <c r="AQ203" i="1"/>
  <c r="AQ63" i="1"/>
  <c r="AR111" i="1"/>
  <c r="AQ13" i="1"/>
  <c r="AR193" i="1"/>
  <c r="AR85" i="1"/>
  <c r="AQ83" i="1"/>
  <c r="AR80" i="1"/>
  <c r="AR71" i="1"/>
  <c r="AQ208" i="1"/>
  <c r="AQ105" i="1"/>
  <c r="AR10" i="1"/>
  <c r="AQ131" i="1"/>
  <c r="AR159" i="1"/>
  <c r="AR133" i="1"/>
  <c r="AR142" i="1"/>
  <c r="AF134" i="1"/>
  <c r="AJ134" i="1"/>
  <c r="AP134" i="1" s="1"/>
  <c r="AE134" i="1"/>
  <c r="AQ137" i="1"/>
  <c r="AQ106" i="1"/>
  <c r="AQ165" i="1"/>
  <c r="AQ109" i="1"/>
  <c r="AQ139" i="1"/>
  <c r="AR89" i="1"/>
  <c r="AQ127" i="1"/>
  <c r="AQ74" i="1"/>
  <c r="AQ97" i="1"/>
  <c r="AQ164" i="1"/>
  <c r="AQ192" i="1"/>
  <c r="AR139" i="1"/>
  <c r="AQ99" i="1"/>
  <c r="AR48" i="1"/>
  <c r="AQ191" i="1"/>
  <c r="AQ64" i="1"/>
  <c r="AQ180" i="1"/>
  <c r="AQ52" i="1"/>
  <c r="AR22" i="1"/>
  <c r="AQ42" i="1"/>
  <c r="AQ9" i="1"/>
  <c r="AQ196" i="1"/>
  <c r="AQ14" i="1"/>
  <c r="AR172" i="1"/>
  <c r="AR50" i="1"/>
  <c r="AR58" i="1"/>
  <c r="AR178" i="1"/>
  <c r="AR109" i="1"/>
  <c r="AR162" i="1"/>
  <c r="AQ94" i="1"/>
  <c r="AF190" i="1"/>
  <c r="AJ190" i="1"/>
  <c r="AP190" i="1" s="1"/>
  <c r="AE190" i="1"/>
  <c r="AR154" i="1"/>
  <c r="AQ92" i="1"/>
  <c r="AR23" i="1"/>
  <c r="AQ148" i="1"/>
  <c r="AQ112" i="1"/>
  <c r="AR74" i="1"/>
  <c r="AR149" i="1"/>
  <c r="AQ171" i="1"/>
  <c r="AQ161" i="1"/>
  <c r="AQ194" i="1"/>
  <c r="AQ135" i="1"/>
  <c r="AQ184" i="1"/>
  <c r="AQ89" i="1"/>
  <c r="AQ166" i="1"/>
  <c r="AQ82" i="1"/>
  <c r="AQ113" i="1"/>
  <c r="AQ204" i="1"/>
  <c r="AR194" i="1"/>
  <c r="AQ6" i="1"/>
  <c r="AF110" i="1"/>
  <c r="AJ110" i="1"/>
  <c r="AP110" i="1" s="1"/>
  <c r="AR110" i="1" s="1"/>
  <c r="AE110" i="1"/>
  <c r="AQ80" i="1"/>
  <c r="AQ50" i="1"/>
  <c r="AQ41" i="1"/>
  <c r="AQ215" i="1"/>
  <c r="AR24" i="1"/>
  <c r="AQ136" i="1"/>
  <c r="AQ37" i="1"/>
  <c r="AR216" i="1"/>
  <c r="AQ16" i="1"/>
  <c r="AQ26" i="1"/>
  <c r="AR69" i="1"/>
  <c r="AR57" i="1"/>
  <c r="AR128" i="1"/>
  <c r="AQ176" i="1"/>
  <c r="AQ10" i="1"/>
  <c r="AQ96" i="1"/>
  <c r="AR101" i="1"/>
  <c r="AR207" i="1"/>
  <c r="AQ28" i="1"/>
  <c r="AQ40" i="1"/>
  <c r="AQ173" i="1"/>
  <c r="AQ167" i="1"/>
  <c r="AR67" i="1"/>
  <c r="AR189" i="1"/>
  <c r="AR176" i="1"/>
  <c r="AR39" i="1"/>
  <c r="AF198" i="1"/>
  <c r="AJ198" i="1"/>
  <c r="AP198" i="1" s="1"/>
  <c r="AE198" i="1"/>
  <c r="AQ108" i="1"/>
  <c r="AQ172" i="1"/>
  <c r="AQ51" i="1"/>
  <c r="AQ121" i="1"/>
  <c r="AQ182" i="1"/>
  <c r="AQ188" i="1"/>
  <c r="AR51" i="1"/>
  <c r="AQ44" i="1"/>
  <c r="AF214" i="1"/>
  <c r="AJ214" i="1"/>
  <c r="AP214" i="1" s="1"/>
  <c r="AR214" i="1" s="1"/>
  <c r="AE214" i="1"/>
  <c r="AQ19" i="1"/>
  <c r="AQ65" i="1"/>
  <c r="AQ150" i="1"/>
  <c r="AQ216" i="1"/>
  <c r="AQ101" i="1"/>
  <c r="AR151" i="1"/>
  <c r="AR54" i="1"/>
  <c r="AQ186" i="1"/>
  <c r="AQ47" i="1"/>
  <c r="AQ95" i="1"/>
  <c r="AQ144" i="1"/>
  <c r="AQ17" i="1"/>
  <c r="AQ118" i="1"/>
  <c r="AX302" i="1"/>
  <c r="AZ302" i="1"/>
  <c r="AT302" i="1"/>
  <c r="BH302" i="1"/>
  <c r="AV302" i="1"/>
  <c r="BB302" i="1"/>
  <c r="BF302" i="1"/>
  <c r="BD302" i="1"/>
  <c r="AQ124" i="1"/>
  <c r="AR53" i="1"/>
  <c r="AZ300" i="1"/>
  <c r="AT300" i="1"/>
  <c r="AX300" i="1"/>
  <c r="BD300" i="1"/>
  <c r="BF300" i="1"/>
  <c r="BB300" i="1"/>
  <c r="AV300" i="1"/>
  <c r="BH300" i="1"/>
  <c r="AR43" i="1"/>
  <c r="AR95" i="1"/>
  <c r="AQ160" i="1"/>
  <c r="AR177" i="1"/>
  <c r="AR72" i="1"/>
  <c r="AQ75" i="1"/>
  <c r="AQ197" i="1"/>
  <c r="AQ141" i="1"/>
  <c r="AF70" i="1"/>
  <c r="AJ70" i="1"/>
  <c r="AP70" i="1" s="1"/>
  <c r="AR70" i="1" s="1"/>
  <c r="AE70" i="1"/>
  <c r="AQ183" i="1"/>
  <c r="AR209" i="1"/>
  <c r="AR88" i="1"/>
  <c r="AR219" i="1"/>
  <c r="AR164" i="1"/>
  <c r="AQ149" i="1"/>
  <c r="AQ93" i="1"/>
  <c r="AB49" i="4"/>
  <c r="AD39" i="4"/>
  <c r="BB16" i="4"/>
  <c r="BR16" i="4" s="1"/>
  <c r="BA49" i="4"/>
  <c r="BQ49" i="4" s="1"/>
  <c r="AW19" i="4"/>
  <c r="BM19" i="4" s="1"/>
  <c r="AW41" i="4"/>
  <c r="BM41" i="4" s="1"/>
  <c r="AU57" i="4"/>
  <c r="BK57" i="4" s="1"/>
  <c r="BB57" i="4"/>
  <c r="BR57" i="4" s="1"/>
  <c r="BA57" i="4"/>
  <c r="BQ57" i="4" s="1"/>
  <c r="BA46" i="4"/>
  <c r="BQ46" i="4" s="1"/>
  <c r="AJ5" i="1"/>
  <c r="AF5" i="1"/>
  <c r="AE5" i="1"/>
  <c r="X39" i="4"/>
  <c r="AB39" i="4"/>
  <c r="BB46" i="4"/>
  <c r="BR46" i="4" s="1"/>
  <c r="AY49" i="4"/>
  <c r="BO49" i="4" s="1"/>
  <c r="BA19" i="4"/>
  <c r="BQ19" i="4" s="1"/>
  <c r="AA55" i="4"/>
  <c r="AY19" i="4"/>
  <c r="BO19" i="4" s="1"/>
  <c r="AC39" i="4"/>
  <c r="AE54" i="4"/>
  <c r="AC54" i="4"/>
  <c r="Y54" i="4"/>
  <c r="AB54" i="4"/>
  <c r="AA54" i="4"/>
  <c r="AD54" i="4"/>
  <c r="AB40" i="4"/>
  <c r="Y40" i="4"/>
  <c r="AA40" i="4"/>
  <c r="AD40" i="4"/>
  <c r="AX39" i="4"/>
  <c r="BN39" i="4" s="1"/>
  <c r="AY39" i="4"/>
  <c r="BO39" i="4" s="1"/>
  <c r="Z54" i="4"/>
  <c r="X54" i="4"/>
  <c r="Z40" i="4"/>
  <c r="X40" i="4"/>
  <c r="AZ49" i="4"/>
  <c r="BP49" i="4" s="1"/>
  <c r="Z57" i="4"/>
  <c r="X57" i="4"/>
  <c r="AA46" i="4"/>
  <c r="AD46" i="4"/>
  <c r="Z46" i="4"/>
  <c r="X46" i="4"/>
  <c r="AD19" i="4"/>
  <c r="AA19" i="4"/>
  <c r="Y46" i="4"/>
  <c r="AB46" i="4"/>
  <c r="Z23" i="4"/>
  <c r="X23" i="4"/>
  <c r="AA57" i="4"/>
  <c r="AD57" i="4"/>
  <c r="AE46" i="4"/>
  <c r="AC46" i="4"/>
  <c r="AA23" i="4"/>
  <c r="AD23" i="4"/>
  <c r="Y19" i="4"/>
  <c r="AB19" i="4"/>
  <c r="AE19" i="4"/>
  <c r="AC19" i="4"/>
  <c r="AE57" i="4"/>
  <c r="AC57" i="4"/>
  <c r="AE23" i="4"/>
  <c r="AC23" i="4"/>
  <c r="Z41" i="4"/>
  <c r="X41" i="4"/>
  <c r="Y57" i="4"/>
  <c r="AB57" i="4"/>
  <c r="Y23" i="4"/>
  <c r="AB23" i="4"/>
  <c r="Z19" i="4"/>
  <c r="X19" i="4"/>
  <c r="AL25" i="4"/>
  <c r="AP25" i="4"/>
  <c r="BD25" i="4" s="1"/>
  <c r="BT25" i="4" s="1"/>
  <c r="AS25" i="4"/>
  <c r="AR25" i="4"/>
  <c r="AQ25" i="4"/>
  <c r="BE25" i="4" s="1"/>
  <c r="BU25" i="4" s="1"/>
  <c r="AO25" i="4"/>
  <c r="AN25" i="4"/>
  <c r="BC25" i="4" s="1"/>
  <c r="BS25" i="4" s="1"/>
  <c r="AM25" i="4"/>
  <c r="AK25" i="4"/>
  <c r="BB53" i="4"/>
  <c r="BR53" i="4" s="1"/>
  <c r="AZ53" i="4"/>
  <c r="BP53" i="4" s="1"/>
  <c r="BA50" i="4"/>
  <c r="BQ50" i="4" s="1"/>
  <c r="AX50" i="4"/>
  <c r="BN50" i="4" s="1"/>
  <c r="AE53" i="4"/>
  <c r="AC53" i="4"/>
  <c r="AW42" i="4"/>
  <c r="BM42" i="4" s="1"/>
  <c r="AU42" i="4"/>
  <c r="BK42" i="4" s="1"/>
  <c r="AA17" i="4"/>
  <c r="AD17" i="4"/>
  <c r="Z17" i="4"/>
  <c r="X17" i="4"/>
  <c r="AA37" i="4"/>
  <c r="AD37" i="4"/>
  <c r="AV44" i="4"/>
  <c r="BL44" i="4" s="1"/>
  <c r="AY44" i="4"/>
  <c r="BO44" i="4" s="1"/>
  <c r="AC42" i="4"/>
  <c r="AE42" i="4"/>
  <c r="BB40" i="4"/>
  <c r="BR40" i="4" s="1"/>
  <c r="AZ40" i="4"/>
  <c r="BP40" i="4" s="1"/>
  <c r="BA37" i="4"/>
  <c r="BQ37" i="4" s="1"/>
  <c r="AX37" i="4"/>
  <c r="BN37" i="4" s="1"/>
  <c r="AV47" i="4"/>
  <c r="BL47" i="4" s="1"/>
  <c r="AY47" i="4"/>
  <c r="BO47" i="4" s="1"/>
  <c r="Z43" i="4"/>
  <c r="X43" i="4"/>
  <c r="AA45" i="4"/>
  <c r="AD45" i="4"/>
  <c r="Z30" i="4"/>
  <c r="X30" i="4"/>
  <c r="AW34" i="4"/>
  <c r="BM34" i="4" s="1"/>
  <c r="AU34" i="4"/>
  <c r="BK34" i="4" s="1"/>
  <c r="AY35" i="4"/>
  <c r="BO35" i="4" s="1"/>
  <c r="AV35" i="4"/>
  <c r="BL35" i="4" s="1"/>
  <c r="Z51" i="4"/>
  <c r="X51" i="4"/>
  <c r="BA14" i="4"/>
  <c r="BQ14" i="4" s="1"/>
  <c r="AX14" i="4"/>
  <c r="BN14" i="4" s="1"/>
  <c r="AY14" i="4"/>
  <c r="BO14" i="4" s="1"/>
  <c r="AV14" i="4"/>
  <c r="BL14" i="4" s="1"/>
  <c r="AW38" i="4"/>
  <c r="BM38" i="4" s="1"/>
  <c r="AU38" i="4"/>
  <c r="BK38" i="4" s="1"/>
  <c r="AX20" i="4"/>
  <c r="BN20" i="4" s="1"/>
  <c r="BA20" i="4"/>
  <c r="BQ20" i="4" s="1"/>
  <c r="Z26" i="4"/>
  <c r="X26" i="4"/>
  <c r="BB47" i="4"/>
  <c r="BR47" i="4" s="1"/>
  <c r="AZ47" i="4"/>
  <c r="BP47" i="4" s="1"/>
  <c r="AX36" i="4"/>
  <c r="BN36" i="4" s="1"/>
  <c r="BA36" i="4"/>
  <c r="BQ36" i="4" s="1"/>
  <c r="Z45" i="4"/>
  <c r="X45" i="4"/>
  <c r="BA35" i="4"/>
  <c r="BQ35" i="4" s="1"/>
  <c r="AX35" i="4"/>
  <c r="BN35" i="4" s="1"/>
  <c r="AZ18" i="4"/>
  <c r="BP18" i="4" s="1"/>
  <c r="BB18" i="4"/>
  <c r="BR18" i="4" s="1"/>
  <c r="AQ21" i="4"/>
  <c r="BE21" i="4" s="1"/>
  <c r="BU21" i="4" s="1"/>
  <c r="AM21" i="4"/>
  <c r="AL21" i="4"/>
  <c r="AK21" i="4"/>
  <c r="AS21" i="4"/>
  <c r="AR21" i="4"/>
  <c r="AP21" i="4"/>
  <c r="BD21" i="4" s="1"/>
  <c r="BT21" i="4" s="1"/>
  <c r="AO21" i="4"/>
  <c r="AN21" i="4"/>
  <c r="BC21" i="4" s="1"/>
  <c r="BS21" i="4" s="1"/>
  <c r="AA50" i="4"/>
  <c r="AD50" i="4"/>
  <c r="AA14" i="4"/>
  <c r="AD14" i="4"/>
  <c r="Z38" i="4"/>
  <c r="X38" i="4"/>
  <c r="AY17" i="4"/>
  <c r="BO17" i="4" s="1"/>
  <c r="AV17" i="4"/>
  <c r="BL17" i="4" s="1"/>
  <c r="AW13" i="4"/>
  <c r="BM13" i="4" s="1"/>
  <c r="AU13" i="4"/>
  <c r="BK13" i="4" s="1"/>
  <c r="AC26" i="4"/>
  <c r="AE26" i="4"/>
  <c r="AV42" i="4"/>
  <c r="BL42" i="4" s="1"/>
  <c r="AY42" i="4"/>
  <c r="BO42" i="4" s="1"/>
  <c r="AE17" i="4"/>
  <c r="AC17" i="4"/>
  <c r="AE37" i="4"/>
  <c r="AC37" i="4"/>
  <c r="X16" i="4"/>
  <c r="Z16" i="4"/>
  <c r="AZ37" i="4"/>
  <c r="BP37" i="4" s="1"/>
  <c r="BB37" i="4"/>
  <c r="BR37" i="4" s="1"/>
  <c r="AU30" i="4"/>
  <c r="BK30" i="4" s="1"/>
  <c r="AW30" i="4"/>
  <c r="BM30" i="4" s="1"/>
  <c r="AA43" i="4"/>
  <c r="AD43" i="4"/>
  <c r="AA34" i="4"/>
  <c r="AD34" i="4"/>
  <c r="Z35" i="4"/>
  <c r="X35" i="4"/>
  <c r="AZ51" i="4"/>
  <c r="BP51" i="4" s="1"/>
  <c r="BB51" i="4"/>
  <c r="BR51" i="4" s="1"/>
  <c r="BA51" i="4"/>
  <c r="BQ51" i="4" s="1"/>
  <c r="AX51" i="4"/>
  <c r="BN51" i="4" s="1"/>
  <c r="BA45" i="4"/>
  <c r="BQ45" i="4" s="1"/>
  <c r="AX45" i="4"/>
  <c r="BN45" i="4" s="1"/>
  <c r="BB35" i="4"/>
  <c r="BR35" i="4" s="1"/>
  <c r="AZ35" i="4"/>
  <c r="BP35" i="4" s="1"/>
  <c r="Y51" i="4"/>
  <c r="AB51" i="4"/>
  <c r="AW54" i="4"/>
  <c r="BM54" i="4" s="1"/>
  <c r="AU54" i="4"/>
  <c r="BK54" i="4" s="1"/>
  <c r="AA20" i="4"/>
  <c r="AD20" i="4"/>
  <c r="Z36" i="4"/>
  <c r="X36" i="4"/>
  <c r="Y36" i="4"/>
  <c r="AB36" i="4"/>
  <c r="BB14" i="4"/>
  <c r="BR14" i="4" s="1"/>
  <c r="AZ14" i="4"/>
  <c r="BP14" i="4" s="1"/>
  <c r="AZ38" i="4"/>
  <c r="BP38" i="4" s="1"/>
  <c r="BB38" i="4"/>
  <c r="BR38" i="4" s="1"/>
  <c r="Y50" i="4"/>
  <c r="AB50" i="4"/>
  <c r="AW44" i="4"/>
  <c r="BM44" i="4" s="1"/>
  <c r="AU44" i="4"/>
  <c r="BK44" i="4" s="1"/>
  <c r="Y43" i="4"/>
  <c r="AB43" i="4"/>
  <c r="Y34" i="4"/>
  <c r="AB34" i="4"/>
  <c r="AE35" i="4"/>
  <c r="AC35" i="4"/>
  <c r="AU45" i="4"/>
  <c r="BK45" i="4" s="1"/>
  <c r="AW45" i="4"/>
  <c r="BM45" i="4" s="1"/>
  <c r="AW43" i="4"/>
  <c r="BM43" i="4" s="1"/>
  <c r="AU43" i="4"/>
  <c r="BK43" i="4" s="1"/>
  <c r="Y20" i="4"/>
  <c r="AB20" i="4"/>
  <c r="AA36" i="4"/>
  <c r="AD36" i="4"/>
  <c r="X50" i="4"/>
  <c r="Z50" i="4"/>
  <c r="AB13" i="4"/>
  <c r="Y13" i="4"/>
  <c r="Y38" i="4"/>
  <c r="AB38" i="4"/>
  <c r="AX17" i="4"/>
  <c r="BN17" i="4" s="1"/>
  <c r="BA17" i="4"/>
  <c r="BQ17" i="4" s="1"/>
  <c r="BB50" i="4"/>
  <c r="BR50" i="4" s="1"/>
  <c r="AZ50" i="4"/>
  <c r="BP50" i="4" s="1"/>
  <c r="Y53" i="4"/>
  <c r="AB53" i="4"/>
  <c r="AW22" i="4"/>
  <c r="BM22" i="4" s="1"/>
  <c r="AU22" i="4"/>
  <c r="BK22" i="4" s="1"/>
  <c r="BA42" i="4"/>
  <c r="BQ42" i="4" s="1"/>
  <c r="AX42" i="4"/>
  <c r="BN42" i="4" s="1"/>
  <c r="AB17" i="4"/>
  <c r="Y17" i="4"/>
  <c r="BB44" i="4"/>
  <c r="BR44" i="4" s="1"/>
  <c r="AZ44" i="4"/>
  <c r="BP44" i="4" s="1"/>
  <c r="Z42" i="4"/>
  <c r="X42" i="4"/>
  <c r="AD16" i="4"/>
  <c r="AA16" i="4"/>
  <c r="AU36" i="4"/>
  <c r="BK36" i="4" s="1"/>
  <c r="AW36" i="4"/>
  <c r="BM36" i="4" s="1"/>
  <c r="Y30" i="4"/>
  <c r="AB30" i="4"/>
  <c r="AA51" i="4"/>
  <c r="AD51" i="4"/>
  <c r="AV38" i="4"/>
  <c r="BL38" i="4" s="1"/>
  <c r="AY38" i="4"/>
  <c r="BO38" i="4" s="1"/>
  <c r="AV50" i="4"/>
  <c r="BL50" i="4" s="1"/>
  <c r="AY50" i="4"/>
  <c r="BO50" i="4" s="1"/>
  <c r="AY51" i="4"/>
  <c r="BO51" i="4" s="1"/>
  <c r="AV51" i="4"/>
  <c r="BL51" i="4" s="1"/>
  <c r="AE30" i="4"/>
  <c r="AC30" i="4"/>
  <c r="AE50" i="4"/>
  <c r="AC50" i="4"/>
  <c r="AU53" i="4"/>
  <c r="BK53" i="4" s="1"/>
  <c r="AW53" i="4"/>
  <c r="BM53" i="4" s="1"/>
  <c r="Z13" i="4"/>
  <c r="X13" i="4"/>
  <c r="AC14" i="4"/>
  <c r="AE14" i="4"/>
  <c r="AW17" i="4"/>
  <c r="BM17" i="4" s="1"/>
  <c r="AU17" i="4"/>
  <c r="BK17" i="4" s="1"/>
  <c r="AY13" i="4"/>
  <c r="BO13" i="4" s="1"/>
  <c r="AV13" i="4"/>
  <c r="BL13" i="4" s="1"/>
  <c r="BA22" i="4"/>
  <c r="BQ22" i="4" s="1"/>
  <c r="AX22" i="4"/>
  <c r="BN22" i="4" s="1"/>
  <c r="AY26" i="4"/>
  <c r="BO26" i="4" s="1"/>
  <c r="AV26" i="4"/>
  <c r="BL26" i="4" s="1"/>
  <c r="AB42" i="4"/>
  <c r="Y42" i="4"/>
  <c r="Y16" i="4"/>
  <c r="AB16" i="4"/>
  <c r="AY40" i="4"/>
  <c r="BO40" i="4" s="1"/>
  <c r="AV40" i="4"/>
  <c r="BL40" i="4" s="1"/>
  <c r="AV30" i="4"/>
  <c r="BL30" i="4" s="1"/>
  <c r="AY30" i="4"/>
  <c r="BO30" i="4" s="1"/>
  <c r="AZ30" i="4"/>
  <c r="BP30" i="4" s="1"/>
  <c r="BB30" i="4"/>
  <c r="BR30" i="4" s="1"/>
  <c r="AV36" i="4"/>
  <c r="BL36" i="4" s="1"/>
  <c r="AY36" i="4"/>
  <c r="BO36" i="4" s="1"/>
  <c r="Z34" i="4"/>
  <c r="X34" i="4"/>
  <c r="Y35" i="4"/>
  <c r="AB35" i="4"/>
  <c r="AW51" i="4"/>
  <c r="BM51" i="4" s="1"/>
  <c r="AU51" i="4"/>
  <c r="BK51" i="4" s="1"/>
  <c r="AA30" i="4"/>
  <c r="AD30" i="4"/>
  <c r="AV34" i="4"/>
  <c r="BL34" i="4" s="1"/>
  <c r="AY34" i="4"/>
  <c r="BO34" i="4" s="1"/>
  <c r="AY54" i="4"/>
  <c r="BO54" i="4" s="1"/>
  <c r="AV54" i="4"/>
  <c r="BL54" i="4" s="1"/>
  <c r="AX38" i="4"/>
  <c r="BN38" i="4" s="1"/>
  <c r="BA38" i="4"/>
  <c r="BQ38" i="4" s="1"/>
  <c r="AX18" i="4"/>
  <c r="BN18" i="4" s="1"/>
  <c r="BA18" i="4"/>
  <c r="BQ18" i="4" s="1"/>
  <c r="AB14" i="4"/>
  <c r="Y14" i="4"/>
  <c r="AP48" i="4"/>
  <c r="BD48" i="4" s="1"/>
  <c r="BT48" i="4" s="1"/>
  <c r="AM48" i="4"/>
  <c r="AL48" i="4"/>
  <c r="AQ48" i="4"/>
  <c r="BE48" i="4" s="1"/>
  <c r="BU48" i="4" s="1"/>
  <c r="AN48" i="4"/>
  <c r="BC48" i="4" s="1"/>
  <c r="BS48" i="4" s="1"/>
  <c r="AK48" i="4"/>
  <c r="AS48" i="4"/>
  <c r="AR48" i="4"/>
  <c r="AO48" i="4"/>
  <c r="AY53" i="4"/>
  <c r="BO53" i="4" s="1"/>
  <c r="AV53" i="4"/>
  <c r="BL53" i="4" s="1"/>
  <c r="AE38" i="4"/>
  <c r="AC38" i="4"/>
  <c r="AA38" i="4"/>
  <c r="AD38" i="4"/>
  <c r="AA53" i="4"/>
  <c r="AD53" i="4"/>
  <c r="BA13" i="4"/>
  <c r="BQ13" i="4" s="1"/>
  <c r="AX13" i="4"/>
  <c r="BN13" i="4" s="1"/>
  <c r="Z37" i="4"/>
  <c r="X37" i="4"/>
  <c r="BB26" i="4"/>
  <c r="BR26" i="4" s="1"/>
  <c r="AZ26" i="4"/>
  <c r="BP26" i="4" s="1"/>
  <c r="AX44" i="4"/>
  <c r="BN44" i="4" s="1"/>
  <c r="BA44" i="4"/>
  <c r="BQ44" i="4" s="1"/>
  <c r="AA42" i="4"/>
  <c r="AD42" i="4"/>
  <c r="AX40" i="4"/>
  <c r="BN40" i="4" s="1"/>
  <c r="BA40" i="4"/>
  <c r="BQ40" i="4" s="1"/>
  <c r="AX30" i="4"/>
  <c r="BN30" i="4" s="1"/>
  <c r="BA30" i="4"/>
  <c r="BQ30" i="4" s="1"/>
  <c r="BA47" i="4"/>
  <c r="BQ47" i="4" s="1"/>
  <c r="AX47" i="4"/>
  <c r="BN47" i="4" s="1"/>
  <c r="AE34" i="4"/>
  <c r="AC34" i="4"/>
  <c r="AD35" i="4"/>
  <c r="AA35" i="4"/>
  <c r="BA34" i="4"/>
  <c r="BQ34" i="4" s="1"/>
  <c r="AX34" i="4"/>
  <c r="BN34" i="4" s="1"/>
  <c r="AX54" i="4"/>
  <c r="BN54" i="4" s="1"/>
  <c r="BA54" i="4"/>
  <c r="BQ54" i="4" s="1"/>
  <c r="AY43" i="4"/>
  <c r="BO43" i="4" s="1"/>
  <c r="AV43" i="4"/>
  <c r="BL43" i="4" s="1"/>
  <c r="BA43" i="4"/>
  <c r="BQ43" i="4" s="1"/>
  <c r="AX43" i="4"/>
  <c r="BN43" i="4" s="1"/>
  <c r="AE20" i="4"/>
  <c r="AC20" i="4"/>
  <c r="BB20" i="4"/>
  <c r="BR20" i="4" s="1"/>
  <c r="AZ20" i="4"/>
  <c r="BP20" i="4" s="1"/>
  <c r="BA53" i="4"/>
  <c r="BQ53" i="4" s="1"/>
  <c r="AX53" i="4"/>
  <c r="BN53" i="4" s="1"/>
  <c r="AD13" i="4"/>
  <c r="AA13" i="4"/>
  <c r="AZ17" i="4"/>
  <c r="BP17" i="4" s="1"/>
  <c r="BB17" i="4"/>
  <c r="BR17" i="4" s="1"/>
  <c r="AU50" i="4"/>
  <c r="BK50" i="4" s="1"/>
  <c r="AW50" i="4"/>
  <c r="BM50" i="4" s="1"/>
  <c r="Z53" i="4"/>
  <c r="X53" i="4"/>
  <c r="AZ13" i="4"/>
  <c r="BP13" i="4" s="1"/>
  <c r="BB13" i="4"/>
  <c r="BR13" i="4" s="1"/>
  <c r="Y26" i="4"/>
  <c r="AB26" i="4"/>
  <c r="AV22" i="4"/>
  <c r="BL22" i="4" s="1"/>
  <c r="AY22" i="4"/>
  <c r="BO22" i="4" s="1"/>
  <c r="BB42" i="4"/>
  <c r="BR42" i="4" s="1"/>
  <c r="AZ42" i="4"/>
  <c r="BP42" i="4" s="1"/>
  <c r="AW26" i="4"/>
  <c r="BM26" i="4" s="1"/>
  <c r="AU26" i="4"/>
  <c r="BK26" i="4" s="1"/>
  <c r="AW40" i="4"/>
  <c r="BM40" i="4" s="1"/>
  <c r="AU40" i="4"/>
  <c r="BK40" i="4" s="1"/>
  <c r="AY37" i="4"/>
  <c r="BO37" i="4" s="1"/>
  <c r="AV37" i="4"/>
  <c r="BL37" i="4" s="1"/>
  <c r="AE43" i="4"/>
  <c r="AC43" i="4"/>
  <c r="BB36" i="4"/>
  <c r="BR36" i="4" s="1"/>
  <c r="AZ36" i="4"/>
  <c r="BP36" i="4" s="1"/>
  <c r="Y45" i="4"/>
  <c r="AB45" i="4"/>
  <c r="AE45" i="4"/>
  <c r="AC45" i="4"/>
  <c r="AY45" i="4"/>
  <c r="BO45" i="4" s="1"/>
  <c r="AV45" i="4"/>
  <c r="BL45" i="4" s="1"/>
  <c r="AE51" i="4"/>
  <c r="AC51" i="4"/>
  <c r="AZ43" i="4"/>
  <c r="BP43" i="4" s="1"/>
  <c r="BB43" i="4"/>
  <c r="BR43" i="4" s="1"/>
  <c r="AW14" i="4"/>
  <c r="BM14" i="4" s="1"/>
  <c r="AU14" i="4"/>
  <c r="BK14" i="4" s="1"/>
  <c r="AU18" i="4"/>
  <c r="BK18" i="4" s="1"/>
  <c r="AW18" i="4"/>
  <c r="BM18" i="4" s="1"/>
  <c r="AW20" i="4"/>
  <c r="BM20" i="4" s="1"/>
  <c r="AU20" i="4"/>
  <c r="BK20" i="4" s="1"/>
  <c r="AE13" i="4"/>
  <c r="AC13" i="4"/>
  <c r="Z14" i="4"/>
  <c r="X14" i="4"/>
  <c r="AA26" i="4"/>
  <c r="AD26" i="4"/>
  <c r="BB22" i="4"/>
  <c r="BR22" i="4" s="1"/>
  <c r="AZ22" i="4"/>
  <c r="BP22" i="4" s="1"/>
  <c r="Y37" i="4"/>
  <c r="AB37" i="4"/>
  <c r="BA26" i="4"/>
  <c r="BQ26" i="4" s="1"/>
  <c r="AX26" i="4"/>
  <c r="BN26" i="4" s="1"/>
  <c r="AC16" i="4"/>
  <c r="AE16" i="4"/>
  <c r="AU37" i="4"/>
  <c r="BK37" i="4" s="1"/>
  <c r="AW37" i="4"/>
  <c r="BM37" i="4" s="1"/>
  <c r="AW47" i="4"/>
  <c r="BM47" i="4" s="1"/>
  <c r="AU47" i="4"/>
  <c r="BK47" i="4" s="1"/>
  <c r="BB34" i="4"/>
  <c r="BR34" i="4" s="1"/>
  <c r="AZ34" i="4"/>
  <c r="BP34" i="4" s="1"/>
  <c r="BB45" i="4"/>
  <c r="BR45" i="4" s="1"/>
  <c r="AZ45" i="4"/>
  <c r="BP45" i="4" s="1"/>
  <c r="AW35" i="4"/>
  <c r="BM35" i="4" s="1"/>
  <c r="AU35" i="4"/>
  <c r="BK35" i="4" s="1"/>
  <c r="AZ54" i="4"/>
  <c r="BP54" i="4" s="1"/>
  <c r="BB54" i="4"/>
  <c r="BR54" i="4" s="1"/>
  <c r="Z20" i="4"/>
  <c r="X20" i="4"/>
  <c r="AE36" i="4"/>
  <c r="AC36" i="4"/>
  <c r="AY18" i="4"/>
  <c r="BO18" i="4" s="1"/>
  <c r="AV18" i="4"/>
  <c r="BL18" i="4" s="1"/>
  <c r="AY20" i="4"/>
  <c r="BO20" i="4" s="1"/>
  <c r="AV20" i="4"/>
  <c r="BL20" i="4" s="1"/>
  <c r="AA18" i="4"/>
  <c r="AD18" i="4"/>
  <c r="Y44" i="4"/>
  <c r="AB44" i="4"/>
  <c r="AA22" i="4"/>
  <c r="AD22" i="4"/>
  <c r="AA44" i="4"/>
  <c r="AD44" i="4"/>
  <c r="AE22" i="4"/>
  <c r="AC22" i="4"/>
  <c r="Z18" i="4"/>
  <c r="X18" i="4"/>
  <c r="AE44" i="4"/>
  <c r="AC44" i="4"/>
  <c r="Y22" i="4"/>
  <c r="AB22" i="4"/>
  <c r="Y18" i="4"/>
  <c r="AB18" i="4"/>
  <c r="Z22" i="4"/>
  <c r="X22" i="4"/>
  <c r="AE18" i="4"/>
  <c r="AC18" i="4"/>
  <c r="Z44" i="4"/>
  <c r="X44" i="4"/>
  <c r="F24" i="4"/>
  <c r="G24" i="4"/>
  <c r="G31" i="4"/>
  <c r="F31" i="4"/>
  <c r="G29" i="4"/>
  <c r="F29" i="4"/>
  <c r="C56" i="4"/>
  <c r="C32" i="4"/>
  <c r="C28" i="4"/>
  <c r="F33" i="4"/>
  <c r="G33" i="4"/>
  <c r="O25" i="4"/>
  <c r="AG25" i="4" s="1"/>
  <c r="N25" i="4"/>
  <c r="M25" i="4"/>
  <c r="AF25" i="4" s="1"/>
  <c r="L25" i="4"/>
  <c r="R25" i="4"/>
  <c r="J25" i="4"/>
  <c r="P25" i="4"/>
  <c r="AH25" i="4" s="1"/>
  <c r="Q25" i="4"/>
  <c r="K25" i="4"/>
  <c r="P48" i="4"/>
  <c r="AH48" i="4" s="1"/>
  <c r="O48" i="4"/>
  <c r="AG48" i="4" s="1"/>
  <c r="N48" i="4"/>
  <c r="M48" i="4"/>
  <c r="AF48" i="4" s="1"/>
  <c r="K48" i="4"/>
  <c r="R48" i="4"/>
  <c r="Q48" i="4"/>
  <c r="L48" i="4"/>
  <c r="J48" i="4"/>
  <c r="G27" i="4"/>
  <c r="F27" i="4"/>
  <c r="L21" i="4"/>
  <c r="K21" i="4"/>
  <c r="R21" i="4"/>
  <c r="J21" i="4"/>
  <c r="Q21" i="4"/>
  <c r="O21" i="4"/>
  <c r="AG21" i="4" s="1"/>
  <c r="P21" i="4"/>
  <c r="AH21" i="4" s="1"/>
  <c r="N21" i="4"/>
  <c r="M21" i="4"/>
  <c r="AF21" i="4" s="1"/>
  <c r="F52" i="4"/>
  <c r="G52" i="4"/>
  <c r="AQ174" i="1" l="1"/>
  <c r="BJ301" i="1"/>
  <c r="BM301" i="1" s="1"/>
  <c r="BJ303" i="1"/>
  <c r="BS303" i="1" s="1"/>
  <c r="BJ300" i="1"/>
  <c r="BK300" i="1" s="1"/>
  <c r="AQ46" i="1"/>
  <c r="BJ299" i="1"/>
  <c r="BW299" i="1" s="1"/>
  <c r="AT93" i="1"/>
  <c r="BD93" i="1"/>
  <c r="AX93" i="1"/>
  <c r="BF93" i="1"/>
  <c r="BB93" i="1"/>
  <c r="AZ93" i="1"/>
  <c r="AV93" i="1"/>
  <c r="BH93" i="1"/>
  <c r="BB149" i="1"/>
  <c r="AV149" i="1"/>
  <c r="BH149" i="1"/>
  <c r="BF149" i="1"/>
  <c r="BD149" i="1"/>
  <c r="AT149" i="1"/>
  <c r="AZ149" i="1"/>
  <c r="AX149" i="1"/>
  <c r="BB141" i="1"/>
  <c r="AV141" i="1"/>
  <c r="BH141" i="1"/>
  <c r="BF141" i="1"/>
  <c r="BD141" i="1"/>
  <c r="AT141" i="1"/>
  <c r="AX141" i="1"/>
  <c r="AZ141" i="1"/>
  <c r="AT101" i="1"/>
  <c r="BD101" i="1"/>
  <c r="AX101" i="1"/>
  <c r="BF101" i="1"/>
  <c r="BB101" i="1"/>
  <c r="AZ101" i="1"/>
  <c r="AV101" i="1"/>
  <c r="BH101" i="1"/>
  <c r="BF188" i="1"/>
  <c r="BD188" i="1"/>
  <c r="BB188" i="1"/>
  <c r="AZ188" i="1"/>
  <c r="AX188" i="1"/>
  <c r="AV188" i="1"/>
  <c r="BH188" i="1"/>
  <c r="AT188" i="1"/>
  <c r="BB28" i="1"/>
  <c r="AT28" i="1"/>
  <c r="AV28" i="1"/>
  <c r="BH28" i="1"/>
  <c r="BF28" i="1"/>
  <c r="AX28" i="1"/>
  <c r="BD28" i="1"/>
  <c r="AZ28" i="1"/>
  <c r="AT16" i="1"/>
  <c r="BH16" i="1"/>
  <c r="BD16" i="1"/>
  <c r="BB16" i="1"/>
  <c r="AV16" i="1"/>
  <c r="BF16" i="1"/>
  <c r="AX16" i="1"/>
  <c r="AZ16" i="1"/>
  <c r="BB194" i="1"/>
  <c r="AV194" i="1"/>
  <c r="AT194" i="1"/>
  <c r="BH194" i="1"/>
  <c r="BF194" i="1"/>
  <c r="BD194" i="1"/>
  <c r="AX194" i="1"/>
  <c r="AZ194" i="1"/>
  <c r="BD197" i="1"/>
  <c r="BB197" i="1"/>
  <c r="BH197" i="1"/>
  <c r="BF197" i="1"/>
  <c r="AZ197" i="1"/>
  <c r="AX197" i="1"/>
  <c r="AV197" i="1"/>
  <c r="AT197" i="1"/>
  <c r="AT216" i="1"/>
  <c r="BH216" i="1"/>
  <c r="BB216" i="1"/>
  <c r="AZ216" i="1"/>
  <c r="AV216" i="1"/>
  <c r="BF216" i="1"/>
  <c r="BD216" i="1"/>
  <c r="AX216" i="1"/>
  <c r="BF182" i="1"/>
  <c r="BD182" i="1"/>
  <c r="BB182" i="1"/>
  <c r="AZ182" i="1"/>
  <c r="AX182" i="1"/>
  <c r="AV182" i="1"/>
  <c r="BH182" i="1"/>
  <c r="AT182" i="1"/>
  <c r="AV121" i="1"/>
  <c r="AT121" i="1"/>
  <c r="BH121" i="1"/>
  <c r="BF121" i="1"/>
  <c r="BD121" i="1"/>
  <c r="AX121" i="1"/>
  <c r="BB121" i="1"/>
  <c r="AZ121" i="1"/>
  <c r="BF51" i="1"/>
  <c r="BB51" i="1"/>
  <c r="AT51" i="1"/>
  <c r="BD51" i="1"/>
  <c r="AZ51" i="1"/>
  <c r="AV51" i="1"/>
  <c r="AX51" i="1"/>
  <c r="BH51" i="1"/>
  <c r="AT172" i="1"/>
  <c r="BH172" i="1"/>
  <c r="BF172" i="1"/>
  <c r="BD172" i="1"/>
  <c r="BB172" i="1"/>
  <c r="AZ172" i="1"/>
  <c r="AV172" i="1"/>
  <c r="AX172" i="1"/>
  <c r="BB37" i="1"/>
  <c r="AT37" i="1"/>
  <c r="AZ37" i="1"/>
  <c r="AX37" i="1"/>
  <c r="BH37" i="1"/>
  <c r="BF37" i="1"/>
  <c r="AV37" i="1"/>
  <c r="BD37" i="1"/>
  <c r="BB136" i="1"/>
  <c r="AV136" i="1"/>
  <c r="BH136" i="1"/>
  <c r="BF136" i="1"/>
  <c r="BD136" i="1"/>
  <c r="AZ136" i="1"/>
  <c r="AX136" i="1"/>
  <c r="AT136" i="1"/>
  <c r="AT215" i="1"/>
  <c r="BH215" i="1"/>
  <c r="BB215" i="1"/>
  <c r="AZ215" i="1"/>
  <c r="AV215" i="1"/>
  <c r="BF215" i="1"/>
  <c r="AX215" i="1"/>
  <c r="BD215" i="1"/>
  <c r="AT80" i="1"/>
  <c r="AV80" i="1"/>
  <c r="BH80" i="1"/>
  <c r="BF80" i="1"/>
  <c r="BD80" i="1"/>
  <c r="AX80" i="1"/>
  <c r="AZ80" i="1"/>
  <c r="BB80" i="1"/>
  <c r="AT6" i="1"/>
  <c r="BH6" i="1"/>
  <c r="BF6" i="1"/>
  <c r="BD6" i="1"/>
  <c r="BB6" i="1"/>
  <c r="AX6" i="1"/>
  <c r="AZ6" i="1"/>
  <c r="AV6" i="1"/>
  <c r="AV113" i="1"/>
  <c r="AT113" i="1"/>
  <c r="BH113" i="1"/>
  <c r="BF113" i="1"/>
  <c r="BD113" i="1"/>
  <c r="AX113" i="1"/>
  <c r="BB113" i="1"/>
  <c r="AZ113" i="1"/>
  <c r="BD196" i="1"/>
  <c r="BB196" i="1"/>
  <c r="BF196" i="1"/>
  <c r="AZ196" i="1"/>
  <c r="AX196" i="1"/>
  <c r="AV196" i="1"/>
  <c r="AT196" i="1"/>
  <c r="BH196" i="1"/>
  <c r="AT97" i="1"/>
  <c r="BD97" i="1"/>
  <c r="AX97" i="1"/>
  <c r="BH97" i="1"/>
  <c r="BF97" i="1"/>
  <c r="AV97" i="1"/>
  <c r="BB97" i="1"/>
  <c r="AZ97" i="1"/>
  <c r="AT165" i="1"/>
  <c r="BF165" i="1"/>
  <c r="BB165" i="1"/>
  <c r="AV165" i="1"/>
  <c r="BH165" i="1"/>
  <c r="AX165" i="1"/>
  <c r="BD165" i="1"/>
  <c r="AZ165" i="1"/>
  <c r="BB131" i="1"/>
  <c r="AV131" i="1"/>
  <c r="BD131" i="1"/>
  <c r="AZ131" i="1"/>
  <c r="AX131" i="1"/>
  <c r="AT131" i="1"/>
  <c r="BF131" i="1"/>
  <c r="BH131" i="1"/>
  <c r="BH75" i="1"/>
  <c r="BF75" i="1"/>
  <c r="BD75" i="1"/>
  <c r="BB75" i="1"/>
  <c r="AZ75" i="1"/>
  <c r="AT75" i="1"/>
  <c r="AX75" i="1"/>
  <c r="AV75" i="1"/>
  <c r="AV124" i="1"/>
  <c r="AT124" i="1"/>
  <c r="BH124" i="1"/>
  <c r="BF124" i="1"/>
  <c r="BD124" i="1"/>
  <c r="AX124" i="1"/>
  <c r="BB124" i="1"/>
  <c r="AZ124" i="1"/>
  <c r="BB150" i="1"/>
  <c r="AV150" i="1"/>
  <c r="AX150" i="1"/>
  <c r="AT150" i="1"/>
  <c r="BH150" i="1"/>
  <c r="AZ150" i="1"/>
  <c r="BF150" i="1"/>
  <c r="BD150" i="1"/>
  <c r="BH65" i="1"/>
  <c r="BF65" i="1"/>
  <c r="BD65" i="1"/>
  <c r="BB65" i="1"/>
  <c r="AZ65" i="1"/>
  <c r="AT65" i="1"/>
  <c r="AX65" i="1"/>
  <c r="AV65" i="1"/>
  <c r="AV108" i="1"/>
  <c r="AT108" i="1"/>
  <c r="BH108" i="1"/>
  <c r="BF108" i="1"/>
  <c r="BD108" i="1"/>
  <c r="AX108" i="1"/>
  <c r="BB108" i="1"/>
  <c r="AZ108" i="1"/>
  <c r="AT167" i="1"/>
  <c r="BF167" i="1"/>
  <c r="BB167" i="1"/>
  <c r="AV167" i="1"/>
  <c r="BH167" i="1"/>
  <c r="AX167" i="1"/>
  <c r="BD167" i="1"/>
  <c r="AZ167" i="1"/>
  <c r="BB135" i="1"/>
  <c r="AV135" i="1"/>
  <c r="BD135" i="1"/>
  <c r="AZ135" i="1"/>
  <c r="AX135" i="1"/>
  <c r="AT135" i="1"/>
  <c r="BF135" i="1"/>
  <c r="BH135" i="1"/>
  <c r="AT14" i="1"/>
  <c r="BH14" i="1"/>
  <c r="BD14" i="1"/>
  <c r="BB14" i="1"/>
  <c r="AV14" i="1"/>
  <c r="BF14" i="1"/>
  <c r="AZ14" i="1"/>
  <c r="AX14" i="1"/>
  <c r="BF42" i="1"/>
  <c r="BB42" i="1"/>
  <c r="AT42" i="1"/>
  <c r="AV42" i="1"/>
  <c r="BH42" i="1"/>
  <c r="AX42" i="1"/>
  <c r="AZ42" i="1"/>
  <c r="BD42" i="1"/>
  <c r="AT164" i="1"/>
  <c r="BF164" i="1"/>
  <c r="BB164" i="1"/>
  <c r="AV164" i="1"/>
  <c r="BH164" i="1"/>
  <c r="BD164" i="1"/>
  <c r="AZ164" i="1"/>
  <c r="AX164" i="1"/>
  <c r="AT19" i="1"/>
  <c r="BH19" i="1"/>
  <c r="BD19" i="1"/>
  <c r="BB19" i="1"/>
  <c r="BF19" i="1"/>
  <c r="AZ19" i="1"/>
  <c r="AX19" i="1"/>
  <c r="AV19" i="1"/>
  <c r="BH173" i="1"/>
  <c r="BF173" i="1"/>
  <c r="BD173" i="1"/>
  <c r="BB173" i="1"/>
  <c r="AZ173" i="1"/>
  <c r="AX173" i="1"/>
  <c r="AT173" i="1"/>
  <c r="AV173" i="1"/>
  <c r="BF40" i="1"/>
  <c r="BB40" i="1"/>
  <c r="AT40" i="1"/>
  <c r="AZ40" i="1"/>
  <c r="AX40" i="1"/>
  <c r="BH40" i="1"/>
  <c r="AV40" i="1"/>
  <c r="BD40" i="1"/>
  <c r="AT96" i="1"/>
  <c r="BD96" i="1"/>
  <c r="AX96" i="1"/>
  <c r="BH96" i="1"/>
  <c r="BF96" i="1"/>
  <c r="BB96" i="1"/>
  <c r="AZ96" i="1"/>
  <c r="AV96" i="1"/>
  <c r="BF50" i="1"/>
  <c r="BB50" i="1"/>
  <c r="AT50" i="1"/>
  <c r="AV50" i="1"/>
  <c r="BH50" i="1"/>
  <c r="BD50" i="1"/>
  <c r="AZ50" i="1"/>
  <c r="AX50" i="1"/>
  <c r="BF46" i="1"/>
  <c r="BB46" i="1"/>
  <c r="AT46" i="1"/>
  <c r="BH46" i="1"/>
  <c r="BD46" i="1"/>
  <c r="AX46" i="1"/>
  <c r="AV46" i="1"/>
  <c r="AZ46" i="1"/>
  <c r="BD204" i="1"/>
  <c r="BB204" i="1"/>
  <c r="AX204" i="1"/>
  <c r="BH204" i="1"/>
  <c r="BF204" i="1"/>
  <c r="AZ204" i="1"/>
  <c r="AV204" i="1"/>
  <c r="AT204" i="1"/>
  <c r="BF184" i="1"/>
  <c r="BD184" i="1"/>
  <c r="BB184" i="1"/>
  <c r="AZ184" i="1"/>
  <c r="AX184" i="1"/>
  <c r="AV184" i="1"/>
  <c r="BH184" i="1"/>
  <c r="AT184" i="1"/>
  <c r="AV109" i="1"/>
  <c r="AT109" i="1"/>
  <c r="BH109" i="1"/>
  <c r="BF109" i="1"/>
  <c r="BD109" i="1"/>
  <c r="AX109" i="1"/>
  <c r="BB109" i="1"/>
  <c r="AZ109" i="1"/>
  <c r="BF183" i="1"/>
  <c r="BD183" i="1"/>
  <c r="BB183" i="1"/>
  <c r="AZ183" i="1"/>
  <c r="AX183" i="1"/>
  <c r="AV183" i="1"/>
  <c r="BH183" i="1"/>
  <c r="AT183" i="1"/>
  <c r="BJ302" i="1"/>
  <c r="BQ302" i="1" s="1"/>
  <c r="BF47" i="1"/>
  <c r="BB47" i="1"/>
  <c r="AT47" i="1"/>
  <c r="BH47" i="1"/>
  <c r="BD47" i="1"/>
  <c r="AZ47" i="1"/>
  <c r="AV47" i="1"/>
  <c r="AX47" i="1"/>
  <c r="AR198" i="1"/>
  <c r="AQ198" i="1"/>
  <c r="AT89" i="1"/>
  <c r="AX89" i="1"/>
  <c r="AV89" i="1"/>
  <c r="BH89" i="1"/>
  <c r="BF89" i="1"/>
  <c r="AZ89" i="1"/>
  <c r="BB89" i="1"/>
  <c r="BD89" i="1"/>
  <c r="AT99" i="1"/>
  <c r="BD99" i="1"/>
  <c r="AX99" i="1"/>
  <c r="BH99" i="1"/>
  <c r="BF99" i="1"/>
  <c r="BB99" i="1"/>
  <c r="AZ99" i="1"/>
  <c r="AV99" i="1"/>
  <c r="BB192" i="1"/>
  <c r="BH192" i="1"/>
  <c r="BF192" i="1"/>
  <c r="BD192" i="1"/>
  <c r="AZ192" i="1"/>
  <c r="AX192" i="1"/>
  <c r="AT192" i="1"/>
  <c r="AV192" i="1"/>
  <c r="BB160" i="1"/>
  <c r="AV160" i="1"/>
  <c r="BH160" i="1"/>
  <c r="BF160" i="1"/>
  <c r="BD160" i="1"/>
  <c r="AZ160" i="1"/>
  <c r="AX160" i="1"/>
  <c r="AT160" i="1"/>
  <c r="AV118" i="1"/>
  <c r="AT118" i="1"/>
  <c r="BH118" i="1"/>
  <c r="BF118" i="1"/>
  <c r="BD118" i="1"/>
  <c r="AX118" i="1"/>
  <c r="AZ118" i="1"/>
  <c r="BB118" i="1"/>
  <c r="BF186" i="1"/>
  <c r="BD186" i="1"/>
  <c r="BB186" i="1"/>
  <c r="AZ186" i="1"/>
  <c r="AX186" i="1"/>
  <c r="AV186" i="1"/>
  <c r="BH186" i="1"/>
  <c r="AT186" i="1"/>
  <c r="AT166" i="1"/>
  <c r="BF166" i="1"/>
  <c r="BB166" i="1"/>
  <c r="AV166" i="1"/>
  <c r="BH166" i="1"/>
  <c r="BD166" i="1"/>
  <c r="AZ166" i="1"/>
  <c r="AX166" i="1"/>
  <c r="BB148" i="1"/>
  <c r="AV148" i="1"/>
  <c r="BH148" i="1"/>
  <c r="BF148" i="1"/>
  <c r="BD148" i="1"/>
  <c r="AZ148" i="1"/>
  <c r="AX148" i="1"/>
  <c r="AT148" i="1"/>
  <c r="AQ214" i="1"/>
  <c r="BH64" i="1"/>
  <c r="BF64" i="1"/>
  <c r="BD64" i="1"/>
  <c r="BB64" i="1"/>
  <c r="AZ64" i="1"/>
  <c r="AT64" i="1"/>
  <c r="AV64" i="1"/>
  <c r="AX64" i="1"/>
  <c r="BB139" i="1"/>
  <c r="AV139" i="1"/>
  <c r="BD139" i="1"/>
  <c r="AZ139" i="1"/>
  <c r="AX139" i="1"/>
  <c r="AT139" i="1"/>
  <c r="BF139" i="1"/>
  <c r="BH139" i="1"/>
  <c r="AT13" i="1"/>
  <c r="BH13" i="1"/>
  <c r="BD13" i="1"/>
  <c r="BB13" i="1"/>
  <c r="BF13" i="1"/>
  <c r="AZ13" i="1"/>
  <c r="AX13" i="1"/>
  <c r="AV13" i="1"/>
  <c r="BH63" i="1"/>
  <c r="BF63" i="1"/>
  <c r="BD63" i="1"/>
  <c r="BB63" i="1"/>
  <c r="AZ63" i="1"/>
  <c r="AT63" i="1"/>
  <c r="AX63" i="1"/>
  <c r="AV63" i="1"/>
  <c r="AT17" i="1"/>
  <c r="BH17" i="1"/>
  <c r="BD17" i="1"/>
  <c r="BB17" i="1"/>
  <c r="BF17" i="1"/>
  <c r="AZ17" i="1"/>
  <c r="AX17" i="1"/>
  <c r="AV17" i="1"/>
  <c r="BB144" i="1"/>
  <c r="AV144" i="1"/>
  <c r="BH144" i="1"/>
  <c r="BF144" i="1"/>
  <c r="BD144" i="1"/>
  <c r="AZ144" i="1"/>
  <c r="AX144" i="1"/>
  <c r="AT144" i="1"/>
  <c r="AV112" i="1"/>
  <c r="AT112" i="1"/>
  <c r="BH112" i="1"/>
  <c r="BF112" i="1"/>
  <c r="BD112" i="1"/>
  <c r="AX112" i="1"/>
  <c r="BB112" i="1"/>
  <c r="AZ112" i="1"/>
  <c r="AT94" i="1"/>
  <c r="BD94" i="1"/>
  <c r="AX94" i="1"/>
  <c r="BH94" i="1"/>
  <c r="BF94" i="1"/>
  <c r="BB94" i="1"/>
  <c r="AZ94" i="1"/>
  <c r="AV94" i="1"/>
  <c r="AT9" i="1"/>
  <c r="BH9" i="1"/>
  <c r="BD9" i="1"/>
  <c r="BB9" i="1"/>
  <c r="BF9" i="1"/>
  <c r="AZ9" i="1"/>
  <c r="AX9" i="1"/>
  <c r="AV9" i="1"/>
  <c r="BF180" i="1"/>
  <c r="BD180" i="1"/>
  <c r="BB180" i="1"/>
  <c r="AZ180" i="1"/>
  <c r="AX180" i="1"/>
  <c r="AV180" i="1"/>
  <c r="BH180" i="1"/>
  <c r="AT180" i="1"/>
  <c r="AV127" i="1"/>
  <c r="AT127" i="1"/>
  <c r="BH127" i="1"/>
  <c r="BF127" i="1"/>
  <c r="BD127" i="1"/>
  <c r="AX127" i="1"/>
  <c r="AZ127" i="1"/>
  <c r="BB127" i="1"/>
  <c r="BH208" i="1"/>
  <c r="BB208" i="1"/>
  <c r="AZ208" i="1"/>
  <c r="AV208" i="1"/>
  <c r="BF208" i="1"/>
  <c r="BD208" i="1"/>
  <c r="AX208" i="1"/>
  <c r="AT208" i="1"/>
  <c r="AT95" i="1"/>
  <c r="BD95" i="1"/>
  <c r="AX95" i="1"/>
  <c r="AZ95" i="1"/>
  <c r="AV95" i="1"/>
  <c r="BB95" i="1"/>
  <c r="BF95" i="1"/>
  <c r="BH95" i="1"/>
  <c r="BF44" i="1"/>
  <c r="BB44" i="1"/>
  <c r="AT44" i="1"/>
  <c r="BD44" i="1"/>
  <c r="AZ44" i="1"/>
  <c r="BH44" i="1"/>
  <c r="AX44" i="1"/>
  <c r="AV44" i="1"/>
  <c r="AT10" i="1"/>
  <c r="BH10" i="1"/>
  <c r="BD10" i="1"/>
  <c r="BB10" i="1"/>
  <c r="AV10" i="1"/>
  <c r="BF10" i="1"/>
  <c r="AZ10" i="1"/>
  <c r="AX10" i="1"/>
  <c r="BF176" i="1"/>
  <c r="BD176" i="1"/>
  <c r="BB176" i="1"/>
  <c r="AZ176" i="1"/>
  <c r="AX176" i="1"/>
  <c r="AV176" i="1"/>
  <c r="BH176" i="1"/>
  <c r="AT176" i="1"/>
  <c r="AT26" i="1"/>
  <c r="BH26" i="1"/>
  <c r="BD26" i="1"/>
  <c r="BB26" i="1"/>
  <c r="AV26" i="1"/>
  <c r="BF26" i="1"/>
  <c r="AZ26" i="1"/>
  <c r="AX26" i="1"/>
  <c r="BF41" i="1"/>
  <c r="BB41" i="1"/>
  <c r="AT41" i="1"/>
  <c r="BH41" i="1"/>
  <c r="AZ41" i="1"/>
  <c r="AX41" i="1"/>
  <c r="BD41" i="1"/>
  <c r="AV41" i="1"/>
  <c r="AT82" i="1"/>
  <c r="AZ82" i="1"/>
  <c r="AX82" i="1"/>
  <c r="AV82" i="1"/>
  <c r="BH82" i="1"/>
  <c r="BB82" i="1"/>
  <c r="BF82" i="1"/>
  <c r="BD82" i="1"/>
  <c r="AQ70" i="1"/>
  <c r="AR190" i="1"/>
  <c r="AQ190" i="1"/>
  <c r="BF52" i="1"/>
  <c r="BB52" i="1"/>
  <c r="AT52" i="1"/>
  <c r="BD52" i="1"/>
  <c r="AZ52" i="1"/>
  <c r="AX52" i="1"/>
  <c r="BH52" i="1"/>
  <c r="AV52" i="1"/>
  <c r="BH74" i="1"/>
  <c r="BF74" i="1"/>
  <c r="BD74" i="1"/>
  <c r="BB74" i="1"/>
  <c r="AZ74" i="1"/>
  <c r="AT74" i="1"/>
  <c r="AX74" i="1"/>
  <c r="AV74" i="1"/>
  <c r="AR134" i="1"/>
  <c r="AQ134" i="1"/>
  <c r="AT83" i="1"/>
  <c r="BB83" i="1"/>
  <c r="AZ83" i="1"/>
  <c r="AX83" i="1"/>
  <c r="AV83" i="1"/>
  <c r="BD83" i="1"/>
  <c r="BH83" i="1"/>
  <c r="BF83" i="1"/>
  <c r="AT161" i="1"/>
  <c r="BF161" i="1"/>
  <c r="BB161" i="1"/>
  <c r="AV161" i="1"/>
  <c r="BH161" i="1"/>
  <c r="AX161" i="1"/>
  <c r="BD161" i="1"/>
  <c r="AZ161" i="1"/>
  <c r="AT92" i="1"/>
  <c r="BD92" i="1"/>
  <c r="AX92" i="1"/>
  <c r="AV92" i="1"/>
  <c r="BH92" i="1"/>
  <c r="AZ92" i="1"/>
  <c r="BF92" i="1"/>
  <c r="BB92" i="1"/>
  <c r="BB191" i="1"/>
  <c r="BH191" i="1"/>
  <c r="BF191" i="1"/>
  <c r="BD191" i="1"/>
  <c r="AZ191" i="1"/>
  <c r="AX191" i="1"/>
  <c r="AV191" i="1"/>
  <c r="AT191" i="1"/>
  <c r="AT106" i="1"/>
  <c r="BF106" i="1"/>
  <c r="BD106" i="1"/>
  <c r="AX106" i="1"/>
  <c r="BH106" i="1"/>
  <c r="BB106" i="1"/>
  <c r="AZ106" i="1"/>
  <c r="AV106" i="1"/>
  <c r="BD203" i="1"/>
  <c r="BB203" i="1"/>
  <c r="AX203" i="1"/>
  <c r="BF203" i="1"/>
  <c r="AZ203" i="1"/>
  <c r="AV203" i="1"/>
  <c r="AT203" i="1"/>
  <c r="BH203" i="1"/>
  <c r="BH67" i="1"/>
  <c r="BF67" i="1"/>
  <c r="BD67" i="1"/>
  <c r="BB67" i="1"/>
  <c r="AZ67" i="1"/>
  <c r="AT67" i="1"/>
  <c r="AX67" i="1"/>
  <c r="AV67" i="1"/>
  <c r="BB33" i="1"/>
  <c r="AT33" i="1"/>
  <c r="AZ33" i="1"/>
  <c r="AX33" i="1"/>
  <c r="BD33" i="1"/>
  <c r="AV33" i="1"/>
  <c r="BF33" i="1"/>
  <c r="BH33" i="1"/>
  <c r="BF187" i="1"/>
  <c r="BD187" i="1"/>
  <c r="BB187" i="1"/>
  <c r="AZ187" i="1"/>
  <c r="AX187" i="1"/>
  <c r="AV187" i="1"/>
  <c r="BH187" i="1"/>
  <c r="AT187" i="1"/>
  <c r="BD201" i="1"/>
  <c r="BB201" i="1"/>
  <c r="BH201" i="1"/>
  <c r="BF201" i="1"/>
  <c r="AZ201" i="1"/>
  <c r="AX201" i="1"/>
  <c r="AV201" i="1"/>
  <c r="AT201" i="1"/>
  <c r="AV116" i="1"/>
  <c r="AT116" i="1"/>
  <c r="BH116" i="1"/>
  <c r="BF116" i="1"/>
  <c r="BD116" i="1"/>
  <c r="AX116" i="1"/>
  <c r="BB116" i="1"/>
  <c r="AZ116" i="1"/>
  <c r="AV117" i="1"/>
  <c r="AT117" i="1"/>
  <c r="BH117" i="1"/>
  <c r="BF117" i="1"/>
  <c r="BD117" i="1"/>
  <c r="AX117" i="1"/>
  <c r="BB117" i="1"/>
  <c r="AZ117" i="1"/>
  <c r="BM303" i="1"/>
  <c r="BB32" i="1"/>
  <c r="AT32" i="1"/>
  <c r="AV32" i="1"/>
  <c r="BH32" i="1"/>
  <c r="BF32" i="1"/>
  <c r="BD32" i="1"/>
  <c r="AZ32" i="1"/>
  <c r="AX32" i="1"/>
  <c r="BB153" i="1"/>
  <c r="AV153" i="1"/>
  <c r="BH153" i="1"/>
  <c r="BF153" i="1"/>
  <c r="BD153" i="1"/>
  <c r="AT153" i="1"/>
  <c r="AZ153" i="1"/>
  <c r="AX153" i="1"/>
  <c r="AT20" i="1"/>
  <c r="BH20" i="1"/>
  <c r="BD20" i="1"/>
  <c r="BB20" i="1"/>
  <c r="AV20" i="1"/>
  <c r="BF20" i="1"/>
  <c r="AZ20" i="1"/>
  <c r="AX20" i="1"/>
  <c r="AV122" i="1"/>
  <c r="AT122" i="1"/>
  <c r="BH122" i="1"/>
  <c r="BF122" i="1"/>
  <c r="BD122" i="1"/>
  <c r="AX122" i="1"/>
  <c r="AZ122" i="1"/>
  <c r="BB122" i="1"/>
  <c r="AT84" i="1"/>
  <c r="BD84" i="1"/>
  <c r="BB84" i="1"/>
  <c r="AZ84" i="1"/>
  <c r="AX84" i="1"/>
  <c r="AV84" i="1"/>
  <c r="BF84" i="1"/>
  <c r="BH84" i="1"/>
  <c r="AT21" i="1"/>
  <c r="BH21" i="1"/>
  <c r="BD21" i="1"/>
  <c r="BB21" i="1"/>
  <c r="BF21" i="1"/>
  <c r="AZ21" i="1"/>
  <c r="AX21" i="1"/>
  <c r="AV21" i="1"/>
  <c r="AT81" i="1"/>
  <c r="AX81" i="1"/>
  <c r="AV81" i="1"/>
  <c r="BH81" i="1"/>
  <c r="BF81" i="1"/>
  <c r="AZ81" i="1"/>
  <c r="BD81" i="1"/>
  <c r="BB81" i="1"/>
  <c r="AQ62" i="1"/>
  <c r="AT171" i="1"/>
  <c r="BH171" i="1"/>
  <c r="BF171" i="1"/>
  <c r="BD171" i="1"/>
  <c r="BB171" i="1"/>
  <c r="AZ171" i="1"/>
  <c r="AV171" i="1"/>
  <c r="AX171" i="1"/>
  <c r="BB137" i="1"/>
  <c r="AV137" i="1"/>
  <c r="BH137" i="1"/>
  <c r="BF137" i="1"/>
  <c r="BD137" i="1"/>
  <c r="AT137" i="1"/>
  <c r="AZ137" i="1"/>
  <c r="AX137" i="1"/>
  <c r="AQ110" i="1"/>
  <c r="AT105" i="1"/>
  <c r="BF105" i="1"/>
  <c r="BD105" i="1"/>
  <c r="AX105" i="1"/>
  <c r="BH105" i="1"/>
  <c r="AV105" i="1"/>
  <c r="BB105" i="1"/>
  <c r="AZ105" i="1"/>
  <c r="BH60" i="1"/>
  <c r="BF60" i="1"/>
  <c r="BD60" i="1"/>
  <c r="BB60" i="1"/>
  <c r="AZ60" i="1"/>
  <c r="AT60" i="1"/>
  <c r="AV60" i="1"/>
  <c r="AX60" i="1"/>
  <c r="BH71" i="1"/>
  <c r="BF71" i="1"/>
  <c r="BD71" i="1"/>
  <c r="BB71" i="1"/>
  <c r="AZ71" i="1"/>
  <c r="AT71" i="1"/>
  <c r="AX71" i="1"/>
  <c r="AV71" i="1"/>
  <c r="AV129" i="1"/>
  <c r="AT129" i="1"/>
  <c r="BH129" i="1"/>
  <c r="BF129" i="1"/>
  <c r="BD129" i="1"/>
  <c r="AX129" i="1"/>
  <c r="BB129" i="1"/>
  <c r="AZ129" i="1"/>
  <c r="AT90" i="1"/>
  <c r="BD90" i="1"/>
  <c r="AX90" i="1"/>
  <c r="BB90" i="1"/>
  <c r="AZ90" i="1"/>
  <c r="AV90" i="1"/>
  <c r="BF90" i="1"/>
  <c r="BH90" i="1"/>
  <c r="BH61" i="1"/>
  <c r="BF61" i="1"/>
  <c r="BD61" i="1"/>
  <c r="BB61" i="1"/>
  <c r="AZ61" i="1"/>
  <c r="AT61" i="1"/>
  <c r="AX61" i="1"/>
  <c r="AV61" i="1"/>
  <c r="BB138" i="1"/>
  <c r="AV138" i="1"/>
  <c r="AX138" i="1"/>
  <c r="AT138" i="1"/>
  <c r="BH138" i="1"/>
  <c r="AZ138" i="1"/>
  <c r="BF138" i="1"/>
  <c r="BD138" i="1"/>
  <c r="BF178" i="1"/>
  <c r="BD178" i="1"/>
  <c r="BB178" i="1"/>
  <c r="AZ178" i="1"/>
  <c r="AX178" i="1"/>
  <c r="AV178" i="1"/>
  <c r="BH178" i="1"/>
  <c r="AT178" i="1"/>
  <c r="AT207" i="1"/>
  <c r="BD207" i="1"/>
  <c r="BB207" i="1"/>
  <c r="AX207" i="1"/>
  <c r="AZ207" i="1"/>
  <c r="AV207" i="1"/>
  <c r="BF207" i="1"/>
  <c r="BH207" i="1"/>
  <c r="BB30" i="1"/>
  <c r="AT30" i="1"/>
  <c r="BF30" i="1"/>
  <c r="BD30" i="1"/>
  <c r="AX30" i="1"/>
  <c r="AV30" i="1"/>
  <c r="BH30" i="1"/>
  <c r="AZ30" i="1"/>
  <c r="AT8" i="1"/>
  <c r="BH8" i="1"/>
  <c r="AX8" i="1"/>
  <c r="AV8" i="1"/>
  <c r="BF8" i="1"/>
  <c r="BD8" i="1"/>
  <c r="BB8" i="1"/>
  <c r="AZ8" i="1"/>
  <c r="AT91" i="1"/>
  <c r="BD91" i="1"/>
  <c r="AX91" i="1"/>
  <c r="BH91" i="1"/>
  <c r="BF91" i="1"/>
  <c r="BB91" i="1"/>
  <c r="AZ91" i="1"/>
  <c r="AV91" i="1"/>
  <c r="BU303" i="1"/>
  <c r="BD202" i="1"/>
  <c r="BB202" i="1"/>
  <c r="AX202" i="1"/>
  <c r="AT202" i="1"/>
  <c r="BH202" i="1"/>
  <c r="BF202" i="1"/>
  <c r="AV202" i="1"/>
  <c r="AZ202" i="1"/>
  <c r="BB155" i="1"/>
  <c r="AV155" i="1"/>
  <c r="BD155" i="1"/>
  <c r="AZ155" i="1"/>
  <c r="AX155" i="1"/>
  <c r="AT155" i="1"/>
  <c r="BF155" i="1"/>
  <c r="BH155" i="1"/>
  <c r="AT209" i="1"/>
  <c r="BH209" i="1"/>
  <c r="BB209" i="1"/>
  <c r="AZ209" i="1"/>
  <c r="AV209" i="1"/>
  <c r="BD209" i="1"/>
  <c r="AX209" i="1"/>
  <c r="BF209" i="1"/>
  <c r="AT211" i="1"/>
  <c r="BH211" i="1"/>
  <c r="BB211" i="1"/>
  <c r="AZ211" i="1"/>
  <c r="AV211" i="1"/>
  <c r="BF211" i="1"/>
  <c r="BD211" i="1"/>
  <c r="AX211" i="1"/>
  <c r="BB193" i="1"/>
  <c r="AT193" i="1"/>
  <c r="BH193" i="1"/>
  <c r="BF193" i="1"/>
  <c r="BD193" i="1"/>
  <c r="AZ193" i="1"/>
  <c r="AV193" i="1"/>
  <c r="AX193" i="1"/>
  <c r="AQ38" i="1"/>
  <c r="AT24" i="1"/>
  <c r="BH24" i="1"/>
  <c r="BD24" i="1"/>
  <c r="BB24" i="1"/>
  <c r="AV24" i="1"/>
  <c r="BF24" i="1"/>
  <c r="AZ24" i="1"/>
  <c r="AX24" i="1"/>
  <c r="AT218" i="1"/>
  <c r="BH218" i="1"/>
  <c r="BB218" i="1"/>
  <c r="AZ218" i="1"/>
  <c r="AV218" i="1"/>
  <c r="BF218" i="1"/>
  <c r="BD218" i="1"/>
  <c r="AX218" i="1"/>
  <c r="AT7" i="1"/>
  <c r="BH7" i="1"/>
  <c r="BF7" i="1"/>
  <c r="BB7" i="1"/>
  <c r="AX7" i="1"/>
  <c r="AV7" i="1"/>
  <c r="AZ7" i="1"/>
  <c r="BD7" i="1"/>
  <c r="BH73" i="1"/>
  <c r="BF73" i="1"/>
  <c r="BD73" i="1"/>
  <c r="BB73" i="1"/>
  <c r="AZ73" i="1"/>
  <c r="AT73" i="1"/>
  <c r="AX73" i="1"/>
  <c r="AV73" i="1"/>
  <c r="BH66" i="1"/>
  <c r="BF66" i="1"/>
  <c r="BD66" i="1"/>
  <c r="BB66" i="1"/>
  <c r="AZ66" i="1"/>
  <c r="AT66" i="1"/>
  <c r="AX66" i="1"/>
  <c r="AV66" i="1"/>
  <c r="AQ126" i="1"/>
  <c r="BB156" i="1"/>
  <c r="AV156" i="1"/>
  <c r="BH156" i="1"/>
  <c r="BF156" i="1"/>
  <c r="BD156" i="1"/>
  <c r="AZ156" i="1"/>
  <c r="AX156" i="1"/>
  <c r="AT156" i="1"/>
  <c r="AT168" i="1"/>
  <c r="BF168" i="1"/>
  <c r="BB168" i="1"/>
  <c r="AV168" i="1"/>
  <c r="BH168" i="1"/>
  <c r="BD168" i="1"/>
  <c r="AZ168" i="1"/>
  <c r="AX168" i="1"/>
  <c r="AT88" i="1"/>
  <c r="AV88" i="1"/>
  <c r="BH88" i="1"/>
  <c r="BF88" i="1"/>
  <c r="BD88" i="1"/>
  <c r="AX88" i="1"/>
  <c r="BB88" i="1"/>
  <c r="AZ88" i="1"/>
  <c r="AT12" i="1"/>
  <c r="BH12" i="1"/>
  <c r="BD12" i="1"/>
  <c r="BB12" i="1"/>
  <c r="AV12" i="1"/>
  <c r="BF12" i="1"/>
  <c r="AZ12" i="1"/>
  <c r="AX12" i="1"/>
  <c r="BB140" i="1"/>
  <c r="AV140" i="1"/>
  <c r="BH140" i="1"/>
  <c r="BF140" i="1"/>
  <c r="BD140" i="1"/>
  <c r="AZ140" i="1"/>
  <c r="AX140" i="1"/>
  <c r="AT140" i="1"/>
  <c r="BH59" i="1"/>
  <c r="BF59" i="1"/>
  <c r="BD59" i="1"/>
  <c r="BB59" i="1"/>
  <c r="AT59" i="1"/>
  <c r="AZ59" i="1"/>
  <c r="AV59" i="1"/>
  <c r="AX59" i="1"/>
  <c r="AV123" i="1"/>
  <c r="AT123" i="1"/>
  <c r="BH123" i="1"/>
  <c r="BF123" i="1"/>
  <c r="BD123" i="1"/>
  <c r="AX123" i="1"/>
  <c r="BB123" i="1"/>
  <c r="AZ123" i="1"/>
  <c r="BF177" i="1"/>
  <c r="BD177" i="1"/>
  <c r="BB177" i="1"/>
  <c r="AZ177" i="1"/>
  <c r="AX177" i="1"/>
  <c r="AV177" i="1"/>
  <c r="BH177" i="1"/>
  <c r="AT177" i="1"/>
  <c r="AV120" i="1"/>
  <c r="AT120" i="1"/>
  <c r="BH120" i="1"/>
  <c r="BF120" i="1"/>
  <c r="BD120" i="1"/>
  <c r="AX120" i="1"/>
  <c r="BB120" i="1"/>
  <c r="AZ120" i="1"/>
  <c r="BH56" i="1"/>
  <c r="BF56" i="1"/>
  <c r="BD56" i="1"/>
  <c r="BB56" i="1"/>
  <c r="AT56" i="1"/>
  <c r="AX56" i="1"/>
  <c r="AV56" i="1"/>
  <c r="AZ56" i="1"/>
  <c r="BF53" i="1"/>
  <c r="BB53" i="1"/>
  <c r="AT53" i="1"/>
  <c r="AX53" i="1"/>
  <c r="AV53" i="1"/>
  <c r="BH53" i="1"/>
  <c r="BD53" i="1"/>
  <c r="AZ53" i="1"/>
  <c r="AT212" i="1"/>
  <c r="BH212" i="1"/>
  <c r="BB212" i="1"/>
  <c r="AZ212" i="1"/>
  <c r="AV212" i="1"/>
  <c r="AX212" i="1"/>
  <c r="BD212" i="1"/>
  <c r="BF212" i="1"/>
  <c r="AT210" i="1"/>
  <c r="BH210" i="1"/>
  <c r="BB210" i="1"/>
  <c r="AZ210" i="1"/>
  <c r="AV210" i="1"/>
  <c r="BF210" i="1"/>
  <c r="BD210" i="1"/>
  <c r="AX210" i="1"/>
  <c r="AV114" i="1"/>
  <c r="AT114" i="1"/>
  <c r="BH114" i="1"/>
  <c r="BF114" i="1"/>
  <c r="BD114" i="1"/>
  <c r="AX114" i="1"/>
  <c r="AZ114" i="1"/>
  <c r="BB114" i="1"/>
  <c r="BY303" i="1"/>
  <c r="BB157" i="1"/>
  <c r="AV157" i="1"/>
  <c r="BH157" i="1"/>
  <c r="BF157" i="1"/>
  <c r="BD157" i="1"/>
  <c r="AT157" i="1"/>
  <c r="AX157" i="1"/>
  <c r="AZ157" i="1"/>
  <c r="BF189" i="1"/>
  <c r="BD189" i="1"/>
  <c r="BB189" i="1"/>
  <c r="AZ189" i="1"/>
  <c r="AX189" i="1"/>
  <c r="AV189" i="1"/>
  <c r="BH189" i="1"/>
  <c r="AT189" i="1"/>
  <c r="BH55" i="1"/>
  <c r="BF55" i="1"/>
  <c r="BD55" i="1"/>
  <c r="BB55" i="1"/>
  <c r="AT55" i="1"/>
  <c r="AZ55" i="1"/>
  <c r="AX55" i="1"/>
  <c r="AV55" i="1"/>
  <c r="BH72" i="1"/>
  <c r="BF72" i="1"/>
  <c r="BD72" i="1"/>
  <c r="BB72" i="1"/>
  <c r="AZ72" i="1"/>
  <c r="AT72" i="1"/>
  <c r="AV72" i="1"/>
  <c r="AX72" i="1"/>
  <c r="AT100" i="1"/>
  <c r="BD100" i="1"/>
  <c r="AX100" i="1"/>
  <c r="AV100" i="1"/>
  <c r="BH100" i="1"/>
  <c r="AZ100" i="1"/>
  <c r="BF100" i="1"/>
  <c r="BB100" i="1"/>
  <c r="AT86" i="1"/>
  <c r="BH86" i="1"/>
  <c r="BF86" i="1"/>
  <c r="BD86" i="1"/>
  <c r="BB86" i="1"/>
  <c r="AZ86" i="1"/>
  <c r="AX86" i="1"/>
  <c r="AV86" i="1"/>
  <c r="AT220" i="1"/>
  <c r="BH220" i="1"/>
  <c r="BB220" i="1"/>
  <c r="AZ220" i="1"/>
  <c r="AV220" i="1"/>
  <c r="AX220" i="1"/>
  <c r="BD220" i="1"/>
  <c r="BF220" i="1"/>
  <c r="AT25" i="1"/>
  <c r="BH25" i="1"/>
  <c r="BD25" i="1"/>
  <c r="BB25" i="1"/>
  <c r="BF25" i="1"/>
  <c r="AZ25" i="1"/>
  <c r="AX25" i="1"/>
  <c r="AV25" i="1"/>
  <c r="BD195" i="1"/>
  <c r="BB195" i="1"/>
  <c r="AX195" i="1"/>
  <c r="AV195" i="1"/>
  <c r="AT195" i="1"/>
  <c r="BH195" i="1"/>
  <c r="AZ195" i="1"/>
  <c r="BF195" i="1"/>
  <c r="AT103" i="1"/>
  <c r="BD103" i="1"/>
  <c r="AX103" i="1"/>
  <c r="AZ103" i="1"/>
  <c r="AV103" i="1"/>
  <c r="BB103" i="1"/>
  <c r="BH103" i="1"/>
  <c r="BF103" i="1"/>
  <c r="BF45" i="1"/>
  <c r="BB45" i="1"/>
  <c r="AT45" i="1"/>
  <c r="AX45" i="1"/>
  <c r="AV45" i="1"/>
  <c r="BH45" i="1"/>
  <c r="AZ45" i="1"/>
  <c r="BD45" i="1"/>
  <c r="AT206" i="1"/>
  <c r="BD206" i="1"/>
  <c r="BB206" i="1"/>
  <c r="AX206" i="1"/>
  <c r="BH206" i="1"/>
  <c r="BF206" i="1"/>
  <c r="AZ206" i="1"/>
  <c r="AV206" i="1"/>
  <c r="BB132" i="1"/>
  <c r="AV132" i="1"/>
  <c r="BH132" i="1"/>
  <c r="BF132" i="1"/>
  <c r="BD132" i="1"/>
  <c r="AZ132" i="1"/>
  <c r="AX132" i="1"/>
  <c r="AT132" i="1"/>
  <c r="BF179" i="1"/>
  <c r="BD179" i="1"/>
  <c r="BB179" i="1"/>
  <c r="AZ179" i="1"/>
  <c r="AX179" i="1"/>
  <c r="AV179" i="1"/>
  <c r="BH179" i="1"/>
  <c r="AT179" i="1"/>
  <c r="AT18" i="1"/>
  <c r="BH18" i="1"/>
  <c r="BD18" i="1"/>
  <c r="BB18" i="1"/>
  <c r="AV18" i="1"/>
  <c r="BF18" i="1"/>
  <c r="AZ18" i="1"/>
  <c r="AX18" i="1"/>
  <c r="AT79" i="1"/>
  <c r="BH79" i="1"/>
  <c r="BF79" i="1"/>
  <c r="BD79" i="1"/>
  <c r="BB79" i="1"/>
  <c r="AV79" i="1"/>
  <c r="AZ79" i="1"/>
  <c r="AX79" i="1"/>
  <c r="BK303" i="1"/>
  <c r="BB142" i="1"/>
  <c r="AV142" i="1"/>
  <c r="AX142" i="1"/>
  <c r="AT142" i="1"/>
  <c r="BH142" i="1"/>
  <c r="AZ142" i="1"/>
  <c r="BF142" i="1"/>
  <c r="BD142" i="1"/>
  <c r="AT23" i="1"/>
  <c r="BH23" i="1"/>
  <c r="BD23" i="1"/>
  <c r="BB23" i="1"/>
  <c r="BF23" i="1"/>
  <c r="AZ23" i="1"/>
  <c r="AX23" i="1"/>
  <c r="AV23" i="1"/>
  <c r="AT219" i="1"/>
  <c r="BH219" i="1"/>
  <c r="BB219" i="1"/>
  <c r="AZ219" i="1"/>
  <c r="AV219" i="1"/>
  <c r="BF219" i="1"/>
  <c r="BD219" i="1"/>
  <c r="AX219" i="1"/>
  <c r="AT15" i="1"/>
  <c r="BH15" i="1"/>
  <c r="BD15" i="1"/>
  <c r="BB15" i="1"/>
  <c r="BF15" i="1"/>
  <c r="AZ15" i="1"/>
  <c r="AX15" i="1"/>
  <c r="AV15" i="1"/>
  <c r="AT22" i="1"/>
  <c r="BH22" i="1"/>
  <c r="BD22" i="1"/>
  <c r="BB22" i="1"/>
  <c r="AV22" i="1"/>
  <c r="BF22" i="1"/>
  <c r="AX22" i="1"/>
  <c r="AZ22" i="1"/>
  <c r="BH68" i="1"/>
  <c r="BF68" i="1"/>
  <c r="BD68" i="1"/>
  <c r="BB68" i="1"/>
  <c r="AZ68" i="1"/>
  <c r="AT68" i="1"/>
  <c r="AV68" i="1"/>
  <c r="AX68" i="1"/>
  <c r="AV111" i="1"/>
  <c r="AT111" i="1"/>
  <c r="BH111" i="1"/>
  <c r="BF111" i="1"/>
  <c r="BD111" i="1"/>
  <c r="AX111" i="1"/>
  <c r="AZ111" i="1"/>
  <c r="BB111" i="1"/>
  <c r="BB159" i="1"/>
  <c r="AV159" i="1"/>
  <c r="BD159" i="1"/>
  <c r="AZ159" i="1"/>
  <c r="AX159" i="1"/>
  <c r="AT159" i="1"/>
  <c r="BF159" i="1"/>
  <c r="BH159" i="1"/>
  <c r="AT104" i="1"/>
  <c r="BD104" i="1"/>
  <c r="AX104" i="1"/>
  <c r="BH104" i="1"/>
  <c r="BF104" i="1"/>
  <c r="BB104" i="1"/>
  <c r="AZ104" i="1"/>
  <c r="AV104" i="1"/>
  <c r="BH174" i="1"/>
  <c r="BF174" i="1"/>
  <c r="BD174" i="1"/>
  <c r="BB174" i="1"/>
  <c r="AZ174" i="1"/>
  <c r="AX174" i="1"/>
  <c r="AT174" i="1"/>
  <c r="AV174" i="1"/>
  <c r="BB147" i="1"/>
  <c r="AV147" i="1"/>
  <c r="BD147" i="1"/>
  <c r="AZ147" i="1"/>
  <c r="AX147" i="1"/>
  <c r="AT147" i="1"/>
  <c r="BF147" i="1"/>
  <c r="BH147" i="1"/>
  <c r="BQ301" i="1"/>
  <c r="AT98" i="1"/>
  <c r="BD98" i="1"/>
  <c r="AX98" i="1"/>
  <c r="BB98" i="1"/>
  <c r="AZ98" i="1"/>
  <c r="AV98" i="1"/>
  <c r="BF98" i="1"/>
  <c r="BH98" i="1"/>
  <c r="AV125" i="1"/>
  <c r="AT125" i="1"/>
  <c r="BH125" i="1"/>
  <c r="BF125" i="1"/>
  <c r="BD125" i="1"/>
  <c r="AX125" i="1"/>
  <c r="BB125" i="1"/>
  <c r="AZ125" i="1"/>
  <c r="AT169" i="1"/>
  <c r="BH169" i="1"/>
  <c r="BF169" i="1"/>
  <c r="BD169" i="1"/>
  <c r="BB169" i="1"/>
  <c r="AV169" i="1"/>
  <c r="AX169" i="1"/>
  <c r="AZ169" i="1"/>
  <c r="BB35" i="1"/>
  <c r="AT35" i="1"/>
  <c r="BH35" i="1"/>
  <c r="BD35" i="1"/>
  <c r="AZ35" i="1"/>
  <c r="BF35" i="1"/>
  <c r="AX35" i="1"/>
  <c r="AV35" i="1"/>
  <c r="AT205" i="1"/>
  <c r="BD205" i="1"/>
  <c r="BB205" i="1"/>
  <c r="AX205" i="1"/>
  <c r="AZ205" i="1"/>
  <c r="AV205" i="1"/>
  <c r="BF205" i="1"/>
  <c r="BH205" i="1"/>
  <c r="AT85" i="1"/>
  <c r="BF85" i="1"/>
  <c r="BD85" i="1"/>
  <c r="BB85" i="1"/>
  <c r="AZ85" i="1"/>
  <c r="AX85" i="1"/>
  <c r="BH85" i="1"/>
  <c r="AV85" i="1"/>
  <c r="BF54" i="1"/>
  <c r="BB54" i="1"/>
  <c r="AT54" i="1"/>
  <c r="BH54" i="1"/>
  <c r="BD54" i="1"/>
  <c r="AX54" i="1"/>
  <c r="AV54" i="1"/>
  <c r="AZ54" i="1"/>
  <c r="BB152" i="1"/>
  <c r="AV152" i="1"/>
  <c r="BH152" i="1"/>
  <c r="BF152" i="1"/>
  <c r="BD152" i="1"/>
  <c r="AZ152" i="1"/>
  <c r="AX152" i="1"/>
  <c r="AT152" i="1"/>
  <c r="BH76" i="1"/>
  <c r="BF76" i="1"/>
  <c r="BD76" i="1"/>
  <c r="BB76" i="1"/>
  <c r="AZ76" i="1"/>
  <c r="AT76" i="1"/>
  <c r="AV76" i="1"/>
  <c r="AX76" i="1"/>
  <c r="BB36" i="1"/>
  <c r="AT36" i="1"/>
  <c r="AV36" i="1"/>
  <c r="BH36" i="1"/>
  <c r="BF36" i="1"/>
  <c r="AX36" i="1"/>
  <c r="BD36" i="1"/>
  <c r="AZ36" i="1"/>
  <c r="AT162" i="1"/>
  <c r="BF162" i="1"/>
  <c r="BB162" i="1"/>
  <c r="AV162" i="1"/>
  <c r="BH162" i="1"/>
  <c r="BD162" i="1"/>
  <c r="AZ162" i="1"/>
  <c r="AX162" i="1"/>
  <c r="AV119" i="1"/>
  <c r="AT119" i="1"/>
  <c r="BH119" i="1"/>
  <c r="BF119" i="1"/>
  <c r="BD119" i="1"/>
  <c r="AX119" i="1"/>
  <c r="BB119" i="1"/>
  <c r="AZ119" i="1"/>
  <c r="BB151" i="1"/>
  <c r="AV151" i="1"/>
  <c r="BD151" i="1"/>
  <c r="AZ151" i="1"/>
  <c r="AX151" i="1"/>
  <c r="AT151" i="1"/>
  <c r="BF151" i="1"/>
  <c r="BH151" i="1"/>
  <c r="BB146" i="1"/>
  <c r="AV146" i="1"/>
  <c r="AX146" i="1"/>
  <c r="AT146" i="1"/>
  <c r="BH146" i="1"/>
  <c r="AZ146" i="1"/>
  <c r="BD146" i="1"/>
  <c r="BF146" i="1"/>
  <c r="AT107" i="1"/>
  <c r="BH107" i="1"/>
  <c r="BF107" i="1"/>
  <c r="BD107" i="1"/>
  <c r="AX107" i="1"/>
  <c r="AV107" i="1"/>
  <c r="BB107" i="1"/>
  <c r="AZ107" i="1"/>
  <c r="BB143" i="1"/>
  <c r="AV143" i="1"/>
  <c r="BD143" i="1"/>
  <c r="AZ143" i="1"/>
  <c r="AX143" i="1"/>
  <c r="AT143" i="1"/>
  <c r="BF143" i="1"/>
  <c r="BH143" i="1"/>
  <c r="BS301" i="1"/>
  <c r="BB29" i="1"/>
  <c r="AT29" i="1"/>
  <c r="AZ29" i="1"/>
  <c r="AX29" i="1"/>
  <c r="BH29" i="1"/>
  <c r="BF29" i="1"/>
  <c r="AV29" i="1"/>
  <c r="BD29" i="1"/>
  <c r="BW303" i="1"/>
  <c r="BF181" i="1"/>
  <c r="BD181" i="1"/>
  <c r="BB181" i="1"/>
  <c r="AZ181" i="1"/>
  <c r="AX181" i="1"/>
  <c r="AV181" i="1"/>
  <c r="BH181" i="1"/>
  <c r="AT181" i="1"/>
  <c r="AT170" i="1"/>
  <c r="BH170" i="1"/>
  <c r="BF170" i="1"/>
  <c r="BD170" i="1"/>
  <c r="BB170" i="1"/>
  <c r="AZ170" i="1"/>
  <c r="AV170" i="1"/>
  <c r="AX170" i="1"/>
  <c r="BH77" i="1"/>
  <c r="BF77" i="1"/>
  <c r="BD77" i="1"/>
  <c r="BB77" i="1"/>
  <c r="AZ77" i="1"/>
  <c r="AT77" i="1"/>
  <c r="AX77" i="1"/>
  <c r="AV77" i="1"/>
  <c r="AT87" i="1"/>
  <c r="BH87" i="1"/>
  <c r="BF87" i="1"/>
  <c r="BD87" i="1"/>
  <c r="BB87" i="1"/>
  <c r="AV87" i="1"/>
  <c r="AZ87" i="1"/>
  <c r="AX87" i="1"/>
  <c r="AT11" i="1"/>
  <c r="BH11" i="1"/>
  <c r="BD11" i="1"/>
  <c r="BB11" i="1"/>
  <c r="BF11" i="1"/>
  <c r="AZ11" i="1"/>
  <c r="AX11" i="1"/>
  <c r="AV11" i="1"/>
  <c r="BB34" i="1"/>
  <c r="AT34" i="1"/>
  <c r="BF34" i="1"/>
  <c r="BD34" i="1"/>
  <c r="AX34" i="1"/>
  <c r="AV34" i="1"/>
  <c r="AZ34" i="1"/>
  <c r="BH34" i="1"/>
  <c r="BF48" i="1"/>
  <c r="BB48" i="1"/>
  <c r="AT48" i="1"/>
  <c r="AZ48" i="1"/>
  <c r="AX48" i="1"/>
  <c r="BH48" i="1"/>
  <c r="BD48" i="1"/>
  <c r="AV48" i="1"/>
  <c r="AT217" i="1"/>
  <c r="BH217" i="1"/>
  <c r="BB217" i="1"/>
  <c r="AZ217" i="1"/>
  <c r="AV217" i="1"/>
  <c r="BD217" i="1"/>
  <c r="AX217" i="1"/>
  <c r="BF217" i="1"/>
  <c r="AV115" i="1"/>
  <c r="AT115" i="1"/>
  <c r="BH115" i="1"/>
  <c r="BF115" i="1"/>
  <c r="BD115" i="1"/>
  <c r="AX115" i="1"/>
  <c r="BB115" i="1"/>
  <c r="AZ115" i="1"/>
  <c r="BU301" i="1"/>
  <c r="BH78" i="1"/>
  <c r="BF78" i="1"/>
  <c r="BD78" i="1"/>
  <c r="BB78" i="1"/>
  <c r="AZ78" i="1"/>
  <c r="AT78" i="1"/>
  <c r="AX78" i="1"/>
  <c r="AV78" i="1"/>
  <c r="BO303" i="1"/>
  <c r="BF39" i="1"/>
  <c r="BB39" i="1"/>
  <c r="AT39" i="1"/>
  <c r="BH39" i="1"/>
  <c r="BD39" i="1"/>
  <c r="AV39" i="1"/>
  <c r="AZ39" i="1"/>
  <c r="AX39" i="1"/>
  <c r="BH57" i="1"/>
  <c r="BF57" i="1"/>
  <c r="BD57" i="1"/>
  <c r="BB57" i="1"/>
  <c r="AT57" i="1"/>
  <c r="AX57" i="1"/>
  <c r="AV57" i="1"/>
  <c r="AZ57" i="1"/>
  <c r="BH58" i="1"/>
  <c r="BF58" i="1"/>
  <c r="BD58" i="1"/>
  <c r="BB58" i="1"/>
  <c r="AT58" i="1"/>
  <c r="AZ58" i="1"/>
  <c r="AX58" i="1"/>
  <c r="AV58" i="1"/>
  <c r="AT163" i="1"/>
  <c r="BF163" i="1"/>
  <c r="BB163" i="1"/>
  <c r="AV163" i="1"/>
  <c r="BH163" i="1"/>
  <c r="AX163" i="1"/>
  <c r="AZ163" i="1"/>
  <c r="BD163" i="1"/>
  <c r="BB133" i="1"/>
  <c r="AV133" i="1"/>
  <c r="BH133" i="1"/>
  <c r="BF133" i="1"/>
  <c r="BD133" i="1"/>
  <c r="AT133" i="1"/>
  <c r="AZ133" i="1"/>
  <c r="AX133" i="1"/>
  <c r="BF43" i="1"/>
  <c r="BB43" i="1"/>
  <c r="AT43" i="1"/>
  <c r="BD43" i="1"/>
  <c r="AZ43" i="1"/>
  <c r="AV43" i="1"/>
  <c r="AX43" i="1"/>
  <c r="BH43" i="1"/>
  <c r="AT213" i="1"/>
  <c r="BH213" i="1"/>
  <c r="BB213" i="1"/>
  <c r="AZ213" i="1"/>
  <c r="AV213" i="1"/>
  <c r="BF213" i="1"/>
  <c r="BD213" i="1"/>
  <c r="AX213" i="1"/>
  <c r="AQ102" i="1"/>
  <c r="BH69" i="1"/>
  <c r="BF69" i="1"/>
  <c r="BD69" i="1"/>
  <c r="BB69" i="1"/>
  <c r="AZ69" i="1"/>
  <c r="AT69" i="1"/>
  <c r="AX69" i="1"/>
  <c r="AV69" i="1"/>
  <c r="BB145" i="1"/>
  <c r="AV145" i="1"/>
  <c r="BH145" i="1"/>
  <c r="BF145" i="1"/>
  <c r="BD145" i="1"/>
  <c r="AT145" i="1"/>
  <c r="AZ145" i="1"/>
  <c r="AX145" i="1"/>
  <c r="BB154" i="1"/>
  <c r="AV154" i="1"/>
  <c r="AX154" i="1"/>
  <c r="AT154" i="1"/>
  <c r="BH154" i="1"/>
  <c r="AZ154" i="1"/>
  <c r="BF154" i="1"/>
  <c r="BD154" i="1"/>
  <c r="BW301" i="1"/>
  <c r="BF49" i="1"/>
  <c r="BB49" i="1"/>
  <c r="AT49" i="1"/>
  <c r="BH49" i="1"/>
  <c r="AZ49" i="1"/>
  <c r="AX49" i="1"/>
  <c r="AV49" i="1"/>
  <c r="BD49" i="1"/>
  <c r="BQ303" i="1"/>
  <c r="AT27" i="1"/>
  <c r="BH27" i="1"/>
  <c r="BD27" i="1"/>
  <c r="BB27" i="1"/>
  <c r="BF27" i="1"/>
  <c r="AZ27" i="1"/>
  <c r="AX27" i="1"/>
  <c r="AV27" i="1"/>
  <c r="BH175" i="1"/>
  <c r="BF175" i="1"/>
  <c r="BD175" i="1"/>
  <c r="BB175" i="1"/>
  <c r="AZ175" i="1"/>
  <c r="AX175" i="1"/>
  <c r="AT175" i="1"/>
  <c r="AV175" i="1"/>
  <c r="AV128" i="1"/>
  <c r="AT128" i="1"/>
  <c r="BH128" i="1"/>
  <c r="BF128" i="1"/>
  <c r="BD128" i="1"/>
  <c r="AX128" i="1"/>
  <c r="BB128" i="1"/>
  <c r="AZ128" i="1"/>
  <c r="BD200" i="1"/>
  <c r="BB200" i="1"/>
  <c r="BF200" i="1"/>
  <c r="AZ200" i="1"/>
  <c r="AX200" i="1"/>
  <c r="AV200" i="1"/>
  <c r="AT200" i="1"/>
  <c r="BH200" i="1"/>
  <c r="BD199" i="1"/>
  <c r="BB199" i="1"/>
  <c r="AX199" i="1"/>
  <c r="AV199" i="1"/>
  <c r="AT199" i="1"/>
  <c r="BH199" i="1"/>
  <c r="AZ199" i="1"/>
  <c r="BF199" i="1"/>
  <c r="BF185" i="1"/>
  <c r="BD185" i="1"/>
  <c r="BB185" i="1"/>
  <c r="AZ185" i="1"/>
  <c r="AX185" i="1"/>
  <c r="AV185" i="1"/>
  <c r="BH185" i="1"/>
  <c r="AT185" i="1"/>
  <c r="BB130" i="1"/>
  <c r="AV130" i="1"/>
  <c r="AX130" i="1"/>
  <c r="AT130" i="1"/>
  <c r="BH130" i="1"/>
  <c r="AZ130" i="1"/>
  <c r="BD130" i="1"/>
  <c r="BF130" i="1"/>
  <c r="BB158" i="1"/>
  <c r="AV158" i="1"/>
  <c r="AX158" i="1"/>
  <c r="AT158" i="1"/>
  <c r="BH158" i="1"/>
  <c r="AZ158" i="1"/>
  <c r="BF158" i="1"/>
  <c r="BD158" i="1"/>
  <c r="BB31" i="1"/>
  <c r="AT31" i="1"/>
  <c r="BH31" i="1"/>
  <c r="BD31" i="1"/>
  <c r="AZ31" i="1"/>
  <c r="BF31" i="1"/>
  <c r="AX31" i="1"/>
  <c r="AV31" i="1"/>
  <c r="AP5" i="1"/>
  <c r="AI223" i="1"/>
  <c r="AM24" i="4"/>
  <c r="AQ24" i="4"/>
  <c r="BE24" i="4" s="1"/>
  <c r="BU24" i="4" s="1"/>
  <c r="AS24" i="4"/>
  <c r="AR24" i="4"/>
  <c r="AP24" i="4"/>
  <c r="BD24" i="4" s="1"/>
  <c r="BT24" i="4" s="1"/>
  <c r="AO24" i="4"/>
  <c r="AN24" i="4"/>
  <c r="BC24" i="4" s="1"/>
  <c r="BS24" i="4" s="1"/>
  <c r="AL24" i="4"/>
  <c r="AK24" i="4"/>
  <c r="AL52" i="4"/>
  <c r="AS52" i="4"/>
  <c r="AK52" i="4"/>
  <c r="AR52" i="4"/>
  <c r="AQ52" i="4"/>
  <c r="BE52" i="4" s="1"/>
  <c r="BU52" i="4" s="1"/>
  <c r="AP52" i="4"/>
  <c r="BD52" i="4" s="1"/>
  <c r="BT52" i="4" s="1"/>
  <c r="AO52" i="4"/>
  <c r="AM52" i="4"/>
  <c r="AN52" i="4"/>
  <c r="BC52" i="4" s="1"/>
  <c r="BS52" i="4" s="1"/>
  <c r="BA25" i="4"/>
  <c r="BQ25" i="4" s="1"/>
  <c r="AX25" i="4"/>
  <c r="BN25" i="4" s="1"/>
  <c r="AY48" i="4"/>
  <c r="BO48" i="4" s="1"/>
  <c r="AV48" i="4"/>
  <c r="BL48" i="4" s="1"/>
  <c r="AZ25" i="4"/>
  <c r="BP25" i="4" s="1"/>
  <c r="BB25" i="4"/>
  <c r="BR25" i="4" s="1"/>
  <c r="BA48" i="4"/>
  <c r="BQ48" i="4" s="1"/>
  <c r="AX48" i="4"/>
  <c r="BN48" i="4" s="1"/>
  <c r="AN31" i="4"/>
  <c r="BC31" i="4" s="1"/>
  <c r="BS31" i="4" s="1"/>
  <c r="AR31" i="4"/>
  <c r="AS31" i="4"/>
  <c r="AQ31" i="4"/>
  <c r="BE31" i="4" s="1"/>
  <c r="BU31" i="4" s="1"/>
  <c r="AP31" i="4"/>
  <c r="BD31" i="4" s="1"/>
  <c r="BT31" i="4" s="1"/>
  <c r="AO31" i="4"/>
  <c r="AM31" i="4"/>
  <c r="AL31" i="4"/>
  <c r="AK31" i="4"/>
  <c r="BB21" i="4"/>
  <c r="BR21" i="4" s="1"/>
  <c r="AZ21" i="4"/>
  <c r="BP21" i="4" s="1"/>
  <c r="AR27" i="4"/>
  <c r="AN27" i="4"/>
  <c r="BC27" i="4" s="1"/>
  <c r="BS27" i="4" s="1"/>
  <c r="AM27" i="4"/>
  <c r="AL27" i="4"/>
  <c r="AK27" i="4"/>
  <c r="AS27" i="4"/>
  <c r="AQ27" i="4"/>
  <c r="BE27" i="4" s="1"/>
  <c r="BU27" i="4" s="1"/>
  <c r="AP27" i="4"/>
  <c r="BD27" i="4" s="1"/>
  <c r="BT27" i="4" s="1"/>
  <c r="AO27" i="4"/>
  <c r="BB48" i="4"/>
  <c r="BR48" i="4" s="1"/>
  <c r="AZ48" i="4"/>
  <c r="BP48" i="4" s="1"/>
  <c r="AW21" i="4"/>
  <c r="BM21" i="4" s="1"/>
  <c r="AU21" i="4"/>
  <c r="BK21" i="4" s="1"/>
  <c r="AV21" i="4"/>
  <c r="BL21" i="4" s="1"/>
  <c r="AY21" i="4"/>
  <c r="BO21" i="4" s="1"/>
  <c r="AL33" i="4"/>
  <c r="AP33" i="4"/>
  <c r="BD33" i="4" s="1"/>
  <c r="BT33" i="4" s="1"/>
  <c r="AM33" i="4"/>
  <c r="AK33" i="4"/>
  <c r="AS33" i="4"/>
  <c r="AR33" i="4"/>
  <c r="AQ33" i="4"/>
  <c r="BE33" i="4" s="1"/>
  <c r="BU33" i="4" s="1"/>
  <c r="AO33" i="4"/>
  <c r="AN33" i="4"/>
  <c r="BC33" i="4" s="1"/>
  <c r="BS33" i="4" s="1"/>
  <c r="AP29" i="4"/>
  <c r="BD29" i="4" s="1"/>
  <c r="BT29" i="4" s="1"/>
  <c r="AL29" i="4"/>
  <c r="AQ29" i="4"/>
  <c r="BE29" i="4" s="1"/>
  <c r="BU29" i="4" s="1"/>
  <c r="AO29" i="4"/>
  <c r="AN29" i="4"/>
  <c r="BC29" i="4" s="1"/>
  <c r="BS29" i="4" s="1"/>
  <c r="AM29" i="4"/>
  <c r="AK29" i="4"/>
  <c r="AS29" i="4"/>
  <c r="AR29" i="4"/>
  <c r="AW48" i="4"/>
  <c r="BM48" i="4" s="1"/>
  <c r="AU48" i="4"/>
  <c r="BK48" i="4" s="1"/>
  <c r="AX21" i="4"/>
  <c r="BN21" i="4" s="1"/>
  <c r="BA21" i="4"/>
  <c r="BQ21" i="4" s="1"/>
  <c r="AW25" i="4"/>
  <c r="BM25" i="4" s="1"/>
  <c r="AU25" i="4"/>
  <c r="BK25" i="4" s="1"/>
  <c r="AV25" i="4"/>
  <c r="BL25" i="4" s="1"/>
  <c r="AY25" i="4"/>
  <c r="BO25" i="4" s="1"/>
  <c r="AA48" i="4"/>
  <c r="AD48" i="4"/>
  <c r="Y25" i="4"/>
  <c r="AB25" i="4"/>
  <c r="AE25" i="4"/>
  <c r="AC25" i="4"/>
  <c r="Z21" i="4"/>
  <c r="X21" i="4"/>
  <c r="Y21" i="4"/>
  <c r="AB21" i="4"/>
  <c r="Y48" i="4"/>
  <c r="AB48" i="4"/>
  <c r="Z25" i="4"/>
  <c r="X25" i="4"/>
  <c r="Z48" i="4"/>
  <c r="X48" i="4"/>
  <c r="AA21" i="4"/>
  <c r="AD21" i="4"/>
  <c r="AE21" i="4"/>
  <c r="AC21" i="4"/>
  <c r="AE48" i="4"/>
  <c r="AC48" i="4"/>
  <c r="AA25" i="4"/>
  <c r="AD25" i="4"/>
  <c r="O33" i="4"/>
  <c r="AG33" i="4" s="1"/>
  <c r="N33" i="4"/>
  <c r="M33" i="4"/>
  <c r="AF33" i="4" s="1"/>
  <c r="L33" i="4"/>
  <c r="R33" i="4"/>
  <c r="J33" i="4"/>
  <c r="Q33" i="4"/>
  <c r="P33" i="4"/>
  <c r="AH33" i="4" s="1"/>
  <c r="K33" i="4"/>
  <c r="Q31" i="4"/>
  <c r="P31" i="4"/>
  <c r="AH31" i="4" s="1"/>
  <c r="O31" i="4"/>
  <c r="AG31" i="4" s="1"/>
  <c r="N31" i="4"/>
  <c r="L31" i="4"/>
  <c r="M31" i="4"/>
  <c r="AF31" i="4" s="1"/>
  <c r="R31" i="4"/>
  <c r="K31" i="4"/>
  <c r="J31" i="4"/>
  <c r="K29" i="4"/>
  <c r="R29" i="4"/>
  <c r="J29" i="4"/>
  <c r="Q29" i="4"/>
  <c r="P29" i="4"/>
  <c r="AH29" i="4" s="1"/>
  <c r="N29" i="4"/>
  <c r="M29" i="4"/>
  <c r="AF29" i="4" s="1"/>
  <c r="O29" i="4"/>
  <c r="AG29" i="4" s="1"/>
  <c r="L29" i="4"/>
  <c r="F28" i="4"/>
  <c r="G28" i="4"/>
  <c r="F56" i="4"/>
  <c r="G56" i="4"/>
  <c r="L52" i="4"/>
  <c r="K52" i="4"/>
  <c r="R52" i="4"/>
  <c r="J52" i="4"/>
  <c r="Q52" i="4"/>
  <c r="O52" i="4"/>
  <c r="AG52" i="4" s="1"/>
  <c r="P52" i="4"/>
  <c r="AH52" i="4" s="1"/>
  <c r="N52" i="4"/>
  <c r="M52" i="4"/>
  <c r="AF52" i="4" s="1"/>
  <c r="M27" i="4"/>
  <c r="AF27" i="4" s="1"/>
  <c r="L27" i="4"/>
  <c r="K27" i="4"/>
  <c r="R27" i="4"/>
  <c r="J27" i="4"/>
  <c r="P27" i="4"/>
  <c r="AH27" i="4" s="1"/>
  <c r="Q27" i="4"/>
  <c r="O27" i="4"/>
  <c r="AG27" i="4" s="1"/>
  <c r="N27" i="4"/>
  <c r="F32" i="4"/>
  <c r="G32" i="4"/>
  <c r="P24" i="4"/>
  <c r="AH24" i="4" s="1"/>
  <c r="O24" i="4"/>
  <c r="AG24" i="4" s="1"/>
  <c r="N24" i="4"/>
  <c r="M24" i="4"/>
  <c r="AF24" i="4" s="1"/>
  <c r="K24" i="4"/>
  <c r="Q24" i="4"/>
  <c r="R24" i="4"/>
  <c r="L24" i="4"/>
  <c r="J24" i="4"/>
  <c r="BO301" i="1" l="1"/>
  <c r="BK301" i="1"/>
  <c r="BY301" i="1"/>
  <c r="BS299" i="1"/>
  <c r="BO300" i="1"/>
  <c r="BY300" i="1"/>
  <c r="BU300" i="1"/>
  <c r="BQ300" i="1"/>
  <c r="BW300" i="1"/>
  <c r="BM300" i="1"/>
  <c r="BU299" i="1"/>
  <c r="BS302" i="1"/>
  <c r="BW302" i="1"/>
  <c r="BJ184" i="1"/>
  <c r="BS300" i="1"/>
  <c r="BO299" i="1"/>
  <c r="BJ45" i="1"/>
  <c r="BU45" i="1" s="1"/>
  <c r="BJ88" i="1"/>
  <c r="BJ82" i="1"/>
  <c r="BK82" i="1" s="1"/>
  <c r="BJ100" i="1"/>
  <c r="BQ100" i="1" s="1"/>
  <c r="BJ210" i="1"/>
  <c r="BU210" i="1" s="1"/>
  <c r="BJ15" i="1"/>
  <c r="BY299" i="1"/>
  <c r="BQ299" i="1"/>
  <c r="BM299" i="1"/>
  <c r="BK299" i="1"/>
  <c r="BJ213" i="1"/>
  <c r="BU213" i="1" s="1"/>
  <c r="BJ212" i="1"/>
  <c r="BQ212" i="1" s="1"/>
  <c r="BJ120" i="1"/>
  <c r="BY120" i="1" s="1"/>
  <c r="BJ106" i="1"/>
  <c r="BJ109" i="1"/>
  <c r="BU109" i="1" s="1"/>
  <c r="BJ124" i="1"/>
  <c r="BM124" i="1" s="1"/>
  <c r="BJ128" i="1"/>
  <c r="BJ206" i="1"/>
  <c r="BM206" i="1" s="1"/>
  <c r="BJ41" i="1"/>
  <c r="BU41" i="1" s="1"/>
  <c r="BJ64" i="1"/>
  <c r="BM64" i="1" s="1"/>
  <c r="BU302" i="1"/>
  <c r="BJ53" i="1"/>
  <c r="BJ142" i="1"/>
  <c r="BK142" i="1" s="1"/>
  <c r="BJ74" i="1"/>
  <c r="BO74" i="1" s="1"/>
  <c r="BJ104" i="1"/>
  <c r="BJ60" i="1"/>
  <c r="BY60" i="1" s="1"/>
  <c r="BJ174" i="1"/>
  <c r="BU174" i="1" s="1"/>
  <c r="BJ177" i="1"/>
  <c r="BY177" i="1" s="1"/>
  <c r="BJ123" i="1"/>
  <c r="BO123" i="1" s="1"/>
  <c r="BJ140" i="1"/>
  <c r="BY140" i="1" s="1"/>
  <c r="BJ21" i="1"/>
  <c r="BM21" i="1" s="1"/>
  <c r="BJ116" i="1"/>
  <c r="BJ201" i="1"/>
  <c r="BU201" i="1" s="1"/>
  <c r="BJ163" i="1"/>
  <c r="BW163" i="1" s="1"/>
  <c r="BJ16" i="1"/>
  <c r="BK16" i="1" s="1"/>
  <c r="BJ105" i="1"/>
  <c r="BM105" i="1" s="1"/>
  <c r="BJ171" i="1"/>
  <c r="BK171" i="1" s="1"/>
  <c r="BJ32" i="1"/>
  <c r="BQ32" i="1" s="1"/>
  <c r="BJ180" i="1"/>
  <c r="BJ59" i="1"/>
  <c r="BU59" i="1" s="1"/>
  <c r="BJ131" i="1"/>
  <c r="BS131" i="1" s="1"/>
  <c r="BJ51" i="1"/>
  <c r="BO51" i="1" s="1"/>
  <c r="BJ57" i="1"/>
  <c r="BY57" i="1" s="1"/>
  <c r="BJ204" i="1"/>
  <c r="BS204" i="1" s="1"/>
  <c r="BJ218" i="1"/>
  <c r="BM218" i="1" s="1"/>
  <c r="BJ148" i="1"/>
  <c r="BJ24" i="1"/>
  <c r="BY24" i="1" s="1"/>
  <c r="BJ193" i="1"/>
  <c r="BJ14" i="1"/>
  <c r="BY14" i="1" s="1"/>
  <c r="BJ101" i="1"/>
  <c r="BS101" i="1" s="1"/>
  <c r="BJ200" i="1"/>
  <c r="BY200" i="1" s="1"/>
  <c r="BJ48" i="1"/>
  <c r="BQ48" i="1" s="1"/>
  <c r="BJ181" i="1"/>
  <c r="BJ29" i="1"/>
  <c r="BS29" i="1" s="1"/>
  <c r="BJ157" i="1"/>
  <c r="BJ66" i="1"/>
  <c r="BM66" i="1" s="1"/>
  <c r="BJ187" i="1"/>
  <c r="BO187" i="1" s="1"/>
  <c r="BJ176" i="1"/>
  <c r="BY176" i="1" s="1"/>
  <c r="BJ139" i="1"/>
  <c r="BM139" i="1" s="1"/>
  <c r="BJ160" i="1"/>
  <c r="BU160" i="1" s="1"/>
  <c r="BJ192" i="1"/>
  <c r="BJ159" i="1"/>
  <c r="BJ203" i="1"/>
  <c r="BJ19" i="1"/>
  <c r="BJ80" i="1"/>
  <c r="BO80" i="1" s="1"/>
  <c r="BJ136" i="1"/>
  <c r="BQ136" i="1" s="1"/>
  <c r="BJ182" i="1"/>
  <c r="BM182" i="1" s="1"/>
  <c r="BJ69" i="1"/>
  <c r="BS69" i="1" s="1"/>
  <c r="BJ107" i="1"/>
  <c r="BO107" i="1" s="1"/>
  <c r="BJ219" i="1"/>
  <c r="BJ73" i="1"/>
  <c r="BQ73" i="1" s="1"/>
  <c r="BJ199" i="1"/>
  <c r="BO199" i="1" s="1"/>
  <c r="BJ217" i="1"/>
  <c r="BY217" i="1" s="1"/>
  <c r="BJ185" i="1"/>
  <c r="BU185" i="1" s="1"/>
  <c r="BJ103" i="1"/>
  <c r="BO103" i="1" s="1"/>
  <c r="BJ208" i="1"/>
  <c r="BY208" i="1" s="1"/>
  <c r="BJ94" i="1"/>
  <c r="BU94" i="1" s="1"/>
  <c r="BJ144" i="1"/>
  <c r="BS144" i="1" s="1"/>
  <c r="BO302" i="1"/>
  <c r="BJ108" i="1"/>
  <c r="BM108" i="1" s="1"/>
  <c r="BJ215" i="1"/>
  <c r="BS215" i="1" s="1"/>
  <c r="BJ145" i="1"/>
  <c r="BS145" i="1" s="1"/>
  <c r="BJ86" i="1"/>
  <c r="BK86" i="1" s="1"/>
  <c r="BJ156" i="1"/>
  <c r="BY156" i="1" s="1"/>
  <c r="BJ133" i="1"/>
  <c r="BQ133" i="1" s="1"/>
  <c r="BJ117" i="1"/>
  <c r="BJ78" i="1"/>
  <c r="BY78" i="1" s="1"/>
  <c r="BJ35" i="1"/>
  <c r="BW35" i="1" s="1"/>
  <c r="BJ152" i="1"/>
  <c r="BU152" i="1" s="1"/>
  <c r="BJ209" i="1"/>
  <c r="BK209" i="1" s="1"/>
  <c r="BJ178" i="1"/>
  <c r="BM178" i="1" s="1"/>
  <c r="BJ17" i="1"/>
  <c r="BK17" i="1" s="1"/>
  <c r="BJ167" i="1"/>
  <c r="BJ197" i="1"/>
  <c r="BJ188" i="1"/>
  <c r="BU188" i="1" s="1"/>
  <c r="BJ149" i="1"/>
  <c r="BW149" i="1" s="1"/>
  <c r="BM199" i="1"/>
  <c r="BO128" i="1"/>
  <c r="BJ175" i="1"/>
  <c r="BK175" i="1" s="1"/>
  <c r="BJ87" i="1"/>
  <c r="BK87" i="1" s="1"/>
  <c r="BO181" i="1"/>
  <c r="BJ36" i="1"/>
  <c r="BK36" i="1" s="1"/>
  <c r="BS35" i="1"/>
  <c r="BO104" i="1"/>
  <c r="BO159" i="1"/>
  <c r="BJ68" i="1"/>
  <c r="BK68" i="1" s="1"/>
  <c r="BO15" i="1"/>
  <c r="BK219" i="1"/>
  <c r="BK45" i="1"/>
  <c r="BY157" i="1"/>
  <c r="BS199" i="1"/>
  <c r="BU128" i="1"/>
  <c r="BO133" i="1"/>
  <c r="BQ181" i="1"/>
  <c r="BU29" i="1"/>
  <c r="BU107" i="1"/>
  <c r="BJ162" i="1"/>
  <c r="BQ162" i="1" s="1"/>
  <c r="BW152" i="1"/>
  <c r="BU104" i="1"/>
  <c r="BQ159" i="1"/>
  <c r="BS142" i="1"/>
  <c r="BU199" i="1"/>
  <c r="BW128" i="1"/>
  <c r="BU163" i="1"/>
  <c r="BJ58" i="1"/>
  <c r="BU58" i="1" s="1"/>
  <c r="BO78" i="1"/>
  <c r="BJ115" i="1"/>
  <c r="BY115" i="1" s="1"/>
  <c r="BJ170" i="1"/>
  <c r="BM170" i="1" s="1"/>
  <c r="BS181" i="1"/>
  <c r="BM29" i="1"/>
  <c r="BW107" i="1"/>
  <c r="BO35" i="1"/>
  <c r="BJ169" i="1"/>
  <c r="BW169" i="1" s="1"/>
  <c r="BJ147" i="1"/>
  <c r="BY147" i="1" s="1"/>
  <c r="BK104" i="1"/>
  <c r="BW15" i="1"/>
  <c r="BU219" i="1"/>
  <c r="BU142" i="1"/>
  <c r="BW45" i="1"/>
  <c r="BJ220" i="1"/>
  <c r="BK220" i="1" s="1"/>
  <c r="BM210" i="1"/>
  <c r="BW199" i="1"/>
  <c r="BY128" i="1"/>
  <c r="BJ49" i="1"/>
  <c r="BS49" i="1" s="1"/>
  <c r="AT102" i="1"/>
  <c r="BD102" i="1"/>
  <c r="AX102" i="1"/>
  <c r="BH102" i="1"/>
  <c r="BF102" i="1"/>
  <c r="BB102" i="1"/>
  <c r="AV102" i="1"/>
  <c r="AZ102" i="1"/>
  <c r="BK133" i="1"/>
  <c r="BQ163" i="1"/>
  <c r="BJ39" i="1"/>
  <c r="BU39" i="1" s="1"/>
  <c r="BK78" i="1"/>
  <c r="BK48" i="1"/>
  <c r="BM87" i="1"/>
  <c r="BU181" i="1"/>
  <c r="BW29" i="1"/>
  <c r="BY107" i="1"/>
  <c r="BJ54" i="1"/>
  <c r="BY54" i="1" s="1"/>
  <c r="BM104" i="1"/>
  <c r="BM159" i="1"/>
  <c r="BS15" i="1"/>
  <c r="BW219" i="1"/>
  <c r="BW142" i="1"/>
  <c r="CA303" i="1"/>
  <c r="U9" i="6" s="1"/>
  <c r="BQ206" i="1"/>
  <c r="BJ114" i="1"/>
  <c r="BK114" i="1" s="1"/>
  <c r="AL301" i="1"/>
  <c r="AL302" i="1"/>
  <c r="AL303" i="1"/>
  <c r="BJ158" i="1"/>
  <c r="BQ158" i="1" s="1"/>
  <c r="BQ199" i="1"/>
  <c r="BK128" i="1"/>
  <c r="BU133" i="1"/>
  <c r="BQ78" i="1"/>
  <c r="BJ77" i="1"/>
  <c r="BY77" i="1" s="1"/>
  <c r="BW181" i="1"/>
  <c r="BY29" i="1"/>
  <c r="BK107" i="1"/>
  <c r="BO36" i="1"/>
  <c r="BQ35" i="1"/>
  <c r="BJ125" i="1"/>
  <c r="BS125" i="1" s="1"/>
  <c r="BQ104" i="1"/>
  <c r="BS159" i="1"/>
  <c r="BJ111" i="1"/>
  <c r="BU111" i="1" s="1"/>
  <c r="BU15" i="1"/>
  <c r="BM219" i="1"/>
  <c r="BQ45" i="1"/>
  <c r="BJ72" i="1"/>
  <c r="BW72" i="1" s="1"/>
  <c r="BO157" i="1"/>
  <c r="BJ31" i="1"/>
  <c r="BU31" i="1" s="1"/>
  <c r="BJ130" i="1"/>
  <c r="BM130" i="1" s="1"/>
  <c r="BY199" i="1"/>
  <c r="BM128" i="1"/>
  <c r="BW133" i="1"/>
  <c r="BS78" i="1"/>
  <c r="BO115" i="1"/>
  <c r="BO217" i="1"/>
  <c r="BW48" i="1"/>
  <c r="BJ34" i="1"/>
  <c r="BO34" i="1" s="1"/>
  <c r="BK181" i="1"/>
  <c r="BO29" i="1"/>
  <c r="BJ143" i="1"/>
  <c r="BS143" i="1" s="1"/>
  <c r="BQ107" i="1"/>
  <c r="BJ146" i="1"/>
  <c r="BQ146" i="1" s="1"/>
  <c r="BW36" i="1"/>
  <c r="BJ76" i="1"/>
  <c r="BU76" i="1" s="1"/>
  <c r="BU35" i="1"/>
  <c r="BJ98" i="1"/>
  <c r="BU98" i="1" s="1"/>
  <c r="BS104" i="1"/>
  <c r="BY159" i="1"/>
  <c r="BY142" i="1"/>
  <c r="BJ18" i="1"/>
  <c r="BW18" i="1" s="1"/>
  <c r="BY206" i="1"/>
  <c r="BJ195" i="1"/>
  <c r="BK195" i="1" s="1"/>
  <c r="BK199" i="1"/>
  <c r="BQ128" i="1"/>
  <c r="BO49" i="1"/>
  <c r="BJ154" i="1"/>
  <c r="BQ154" i="1" s="1"/>
  <c r="BQ69" i="1"/>
  <c r="BJ43" i="1"/>
  <c r="BW43" i="1" s="1"/>
  <c r="BY133" i="1"/>
  <c r="BU78" i="1"/>
  <c r="BU115" i="1"/>
  <c r="BY181" i="1"/>
  <c r="BQ29" i="1"/>
  <c r="BS107" i="1"/>
  <c r="BY36" i="1"/>
  <c r="BJ85" i="1"/>
  <c r="BO85" i="1" s="1"/>
  <c r="BY35" i="1"/>
  <c r="BW104" i="1"/>
  <c r="BK15" i="1"/>
  <c r="BS219" i="1"/>
  <c r="BJ179" i="1"/>
  <c r="BY179" i="1" s="1"/>
  <c r="BM45" i="1"/>
  <c r="BK210" i="1"/>
  <c r="BS128" i="1"/>
  <c r="BJ27" i="1"/>
  <c r="BW27" i="1" s="1"/>
  <c r="BM133" i="1"/>
  <c r="BS163" i="1"/>
  <c r="BS58" i="1"/>
  <c r="BW78" i="1"/>
  <c r="BW115" i="1"/>
  <c r="BJ11" i="1"/>
  <c r="BQ11" i="1" s="1"/>
  <c r="BM181" i="1"/>
  <c r="BK29" i="1"/>
  <c r="BM107" i="1"/>
  <c r="BJ151" i="1"/>
  <c r="BW151" i="1" s="1"/>
  <c r="BJ119" i="1"/>
  <c r="BQ119" i="1" s="1"/>
  <c r="BM36" i="1"/>
  <c r="BJ205" i="1"/>
  <c r="BW205" i="1" s="1"/>
  <c r="BK35" i="1"/>
  <c r="BU169" i="1"/>
  <c r="BY104" i="1"/>
  <c r="BK159" i="1"/>
  <c r="BM15" i="1"/>
  <c r="BY219" i="1"/>
  <c r="BO142" i="1"/>
  <c r="BJ132" i="1"/>
  <c r="BS132" i="1" s="1"/>
  <c r="BS206" i="1"/>
  <c r="BO45" i="1"/>
  <c r="BJ25" i="1"/>
  <c r="BQ25" i="1" s="1"/>
  <c r="BW159" i="1"/>
  <c r="BJ22" i="1"/>
  <c r="BO22" i="1" s="1"/>
  <c r="BY15" i="1"/>
  <c r="BQ219" i="1"/>
  <c r="BQ142" i="1"/>
  <c r="BJ79" i="1"/>
  <c r="BU79" i="1" s="1"/>
  <c r="BQ179" i="1"/>
  <c r="BS45" i="1"/>
  <c r="BQ72" i="1"/>
  <c r="BS157" i="1"/>
  <c r="BK53" i="1"/>
  <c r="BS120" i="1"/>
  <c r="BS59" i="1"/>
  <c r="BQ140" i="1"/>
  <c r="BS88" i="1"/>
  <c r="BS66" i="1"/>
  <c r="BK73" i="1"/>
  <c r="BY218" i="1"/>
  <c r="BS24" i="1"/>
  <c r="BQ193" i="1"/>
  <c r="BJ138" i="1"/>
  <c r="BK138" i="1" s="1"/>
  <c r="BU60" i="1"/>
  <c r="BS21" i="1"/>
  <c r="BK32" i="1"/>
  <c r="BO117" i="1"/>
  <c r="BM116" i="1"/>
  <c r="BY201" i="1"/>
  <c r="BU203" i="1"/>
  <c r="BU106" i="1"/>
  <c r="BU74" i="1"/>
  <c r="BJ52" i="1"/>
  <c r="BK52" i="1" s="1"/>
  <c r="BJ26" i="1"/>
  <c r="BK26" i="1" s="1"/>
  <c r="BS208" i="1"/>
  <c r="BJ127" i="1"/>
  <c r="BK127" i="1" s="1"/>
  <c r="BQ180" i="1"/>
  <c r="BS94" i="1"/>
  <c r="BM144" i="1"/>
  <c r="BJ13" i="1"/>
  <c r="BK13" i="1" s="1"/>
  <c r="BU148" i="1"/>
  <c r="BO192" i="1"/>
  <c r="BD198" i="1"/>
  <c r="BB198" i="1"/>
  <c r="AT198" i="1"/>
  <c r="BH198" i="1"/>
  <c r="BF198" i="1"/>
  <c r="AZ198" i="1"/>
  <c r="AV198" i="1"/>
  <c r="AX198" i="1"/>
  <c r="BJ47" i="1"/>
  <c r="BK47" i="1" s="1"/>
  <c r="BK109" i="1"/>
  <c r="BS184" i="1"/>
  <c r="BU19" i="1"/>
  <c r="BW14" i="1"/>
  <c r="BK167" i="1"/>
  <c r="BY108" i="1"/>
  <c r="BS124" i="1"/>
  <c r="BM131" i="1"/>
  <c r="BJ6" i="1"/>
  <c r="BM6" i="1" s="1"/>
  <c r="BM80" i="1"/>
  <c r="BQ215" i="1"/>
  <c r="BJ172" i="1"/>
  <c r="BK172" i="1" s="1"/>
  <c r="BS51" i="1"/>
  <c r="BY302" i="1"/>
  <c r="BW197" i="1"/>
  <c r="BW188" i="1"/>
  <c r="BK149" i="1"/>
  <c r="BJ55" i="1"/>
  <c r="BK55" i="1" s="1"/>
  <c r="BQ157" i="1"/>
  <c r="BS53" i="1"/>
  <c r="BO120" i="1"/>
  <c r="BU140" i="1"/>
  <c r="BO88" i="1"/>
  <c r="BU66" i="1"/>
  <c r="BK218" i="1"/>
  <c r="BU24" i="1"/>
  <c r="BU193" i="1"/>
  <c r="BJ207" i="1"/>
  <c r="BK207" i="1" s="1"/>
  <c r="BW60" i="1"/>
  <c r="BO171" i="1"/>
  <c r="BH62" i="1"/>
  <c r="BF62" i="1"/>
  <c r="BD62" i="1"/>
  <c r="BB62" i="1"/>
  <c r="AZ62" i="1"/>
  <c r="AT62" i="1"/>
  <c r="AX62" i="1"/>
  <c r="AV62" i="1"/>
  <c r="BU21" i="1"/>
  <c r="BS32" i="1"/>
  <c r="BU117" i="1"/>
  <c r="BQ116" i="1"/>
  <c r="BS201" i="1"/>
  <c r="BQ187" i="1"/>
  <c r="BJ67" i="1"/>
  <c r="BS67" i="1" s="1"/>
  <c r="BY203" i="1"/>
  <c r="BW106" i="1"/>
  <c r="BW74" i="1"/>
  <c r="BJ10" i="1"/>
  <c r="BK10" i="1" s="1"/>
  <c r="BS180" i="1"/>
  <c r="BW94" i="1"/>
  <c r="BW148" i="1"/>
  <c r="BQ192" i="1"/>
  <c r="BS47" i="1"/>
  <c r="BM109" i="1"/>
  <c r="BU184" i="1"/>
  <c r="BY19" i="1"/>
  <c r="BM14" i="1"/>
  <c r="BJ135" i="1"/>
  <c r="BW135" i="1" s="1"/>
  <c r="BQ167" i="1"/>
  <c r="BK108" i="1"/>
  <c r="BJ150" i="1"/>
  <c r="BY150" i="1" s="1"/>
  <c r="BO124" i="1"/>
  <c r="BK80" i="1"/>
  <c r="BW51" i="1"/>
  <c r="BY197" i="1"/>
  <c r="BK188" i="1"/>
  <c r="BU149" i="1"/>
  <c r="BW53" i="1"/>
  <c r="BU120" i="1"/>
  <c r="BW59" i="1"/>
  <c r="BW140" i="1"/>
  <c r="BU88" i="1"/>
  <c r="BK156" i="1"/>
  <c r="AV126" i="1"/>
  <c r="AT126" i="1"/>
  <c r="BH126" i="1"/>
  <c r="BF126" i="1"/>
  <c r="BD126" i="1"/>
  <c r="AX126" i="1"/>
  <c r="AZ126" i="1"/>
  <c r="BB126" i="1"/>
  <c r="BW66" i="1"/>
  <c r="BS73" i="1"/>
  <c r="BO218" i="1"/>
  <c r="BW193" i="1"/>
  <c r="BJ81" i="1"/>
  <c r="BO81" i="1" s="1"/>
  <c r="BY21" i="1"/>
  <c r="BJ153" i="1"/>
  <c r="BO153" i="1" s="1"/>
  <c r="BO32" i="1"/>
  <c r="BW117" i="1"/>
  <c r="BS116" i="1"/>
  <c r="BS187" i="1"/>
  <c r="BK203" i="1"/>
  <c r="BK106" i="1"/>
  <c r="BY74" i="1"/>
  <c r="BK208" i="1"/>
  <c r="BU180" i="1"/>
  <c r="BY94" i="1"/>
  <c r="BK144" i="1"/>
  <c r="BY148" i="1"/>
  <c r="BY160" i="1"/>
  <c r="BU192" i="1"/>
  <c r="BQ109" i="1"/>
  <c r="BW184" i="1"/>
  <c r="BJ173" i="1"/>
  <c r="BK173" i="1" s="1"/>
  <c r="BK19" i="1"/>
  <c r="BJ42" i="1"/>
  <c r="BY42" i="1" s="1"/>
  <c r="BS14" i="1"/>
  <c r="BU167" i="1"/>
  <c r="BU124" i="1"/>
  <c r="BY131" i="1"/>
  <c r="BJ165" i="1"/>
  <c r="BW165" i="1" s="1"/>
  <c r="BS80" i="1"/>
  <c r="BY215" i="1"/>
  <c r="BY51" i="1"/>
  <c r="BS197" i="1"/>
  <c r="BJ194" i="1"/>
  <c r="BW194" i="1" s="1"/>
  <c r="BY188" i="1"/>
  <c r="BM302" i="1"/>
  <c r="BK157" i="1"/>
  <c r="BM114" i="1"/>
  <c r="BQ210" i="1"/>
  <c r="BQ53" i="1"/>
  <c r="BW120" i="1"/>
  <c r="BY59" i="1"/>
  <c r="BW88" i="1"/>
  <c r="BY66" i="1"/>
  <c r="BU73" i="1"/>
  <c r="BU218" i="1"/>
  <c r="BK24" i="1"/>
  <c r="BY193" i="1"/>
  <c r="BJ71" i="1"/>
  <c r="BY71" i="1" s="1"/>
  <c r="BO60" i="1"/>
  <c r="BK21" i="1"/>
  <c r="BY117" i="1"/>
  <c r="BO116" i="1"/>
  <c r="BK201" i="1"/>
  <c r="BU187" i="1"/>
  <c r="BM203" i="1"/>
  <c r="BM106" i="1"/>
  <c r="BM74" i="1"/>
  <c r="BM52" i="1"/>
  <c r="BF190" i="1"/>
  <c r="BD190" i="1"/>
  <c r="BB190" i="1"/>
  <c r="AZ190" i="1"/>
  <c r="AX190" i="1"/>
  <c r="AV190" i="1"/>
  <c r="BH190" i="1"/>
  <c r="AT190" i="1"/>
  <c r="BJ44" i="1"/>
  <c r="BS44" i="1" s="1"/>
  <c r="BW180" i="1"/>
  <c r="BO94" i="1"/>
  <c r="BO144" i="1"/>
  <c r="AT214" i="1"/>
  <c r="BH214" i="1"/>
  <c r="BB214" i="1"/>
  <c r="AZ214" i="1"/>
  <c r="AV214" i="1"/>
  <c r="BF214" i="1"/>
  <c r="BD214" i="1"/>
  <c r="AX214" i="1"/>
  <c r="BM148" i="1"/>
  <c r="BW192" i="1"/>
  <c r="BO47" i="1"/>
  <c r="BS109" i="1"/>
  <c r="BK184" i="1"/>
  <c r="BJ46" i="1"/>
  <c r="BY46" i="1" s="1"/>
  <c r="BJ50" i="1"/>
  <c r="BU50" i="1" s="1"/>
  <c r="BM19" i="1"/>
  <c r="BU14" i="1"/>
  <c r="BO167" i="1"/>
  <c r="BQ108" i="1"/>
  <c r="BW124" i="1"/>
  <c r="BJ75" i="1"/>
  <c r="BO75" i="1" s="1"/>
  <c r="BW131" i="1"/>
  <c r="BJ97" i="1"/>
  <c r="BY97" i="1" s="1"/>
  <c r="BO6" i="1"/>
  <c r="BQ80" i="1"/>
  <c r="BK215" i="1"/>
  <c r="BJ121" i="1"/>
  <c r="BS121" i="1" s="1"/>
  <c r="BU197" i="1"/>
  <c r="BM188" i="1"/>
  <c r="BY149" i="1"/>
  <c r="BU159" i="1"/>
  <c r="BM22" i="1"/>
  <c r="BQ15" i="1"/>
  <c r="BO219" i="1"/>
  <c r="BJ23" i="1"/>
  <c r="BO23" i="1" s="1"/>
  <c r="BM142" i="1"/>
  <c r="BQ18" i="1"/>
  <c r="BK179" i="1"/>
  <c r="BO206" i="1"/>
  <c r="BY45" i="1"/>
  <c r="BS25" i="1"/>
  <c r="BY72" i="1"/>
  <c r="BU157" i="1"/>
  <c r="BS114" i="1"/>
  <c r="BS210" i="1"/>
  <c r="BU53" i="1"/>
  <c r="BJ56" i="1"/>
  <c r="BS56" i="1" s="1"/>
  <c r="BO59" i="1"/>
  <c r="BM140" i="1"/>
  <c r="BY88" i="1"/>
  <c r="BQ156" i="1"/>
  <c r="BW73" i="1"/>
  <c r="BW218" i="1"/>
  <c r="BO24" i="1"/>
  <c r="BF38" i="1"/>
  <c r="BB38" i="1"/>
  <c r="AT38" i="1"/>
  <c r="BH38" i="1"/>
  <c r="BD38" i="1"/>
  <c r="AX38" i="1"/>
  <c r="AV38" i="1"/>
  <c r="AZ38" i="1"/>
  <c r="BK193" i="1"/>
  <c r="BJ202" i="1"/>
  <c r="BK202" i="1" s="1"/>
  <c r="BM60" i="1"/>
  <c r="BJ84" i="1"/>
  <c r="BO84" i="1" s="1"/>
  <c r="BJ122" i="1"/>
  <c r="BO122" i="1" s="1"/>
  <c r="BU32" i="1"/>
  <c r="BK117" i="1"/>
  <c r="BU116" i="1"/>
  <c r="BM201" i="1"/>
  <c r="BW187" i="1"/>
  <c r="BQ203" i="1"/>
  <c r="BQ106" i="1"/>
  <c r="BJ191" i="1"/>
  <c r="BW191" i="1" s="1"/>
  <c r="BJ92" i="1"/>
  <c r="BO92" i="1" s="1"/>
  <c r="BY52" i="1"/>
  <c r="BM26" i="1"/>
  <c r="BK180" i="1"/>
  <c r="BJ9" i="1"/>
  <c r="BW9" i="1" s="1"/>
  <c r="BQ144" i="1"/>
  <c r="BM17" i="1"/>
  <c r="BW13" i="1"/>
  <c r="BS148" i="1"/>
  <c r="BY192" i="1"/>
  <c r="BM47" i="1"/>
  <c r="BO109" i="1"/>
  <c r="BY184" i="1"/>
  <c r="BO19" i="1"/>
  <c r="BJ164" i="1"/>
  <c r="BU164" i="1" s="1"/>
  <c r="BU135" i="1"/>
  <c r="BY167" i="1"/>
  <c r="BS108" i="1"/>
  <c r="BS150" i="1"/>
  <c r="BY124" i="1"/>
  <c r="BK131" i="1"/>
  <c r="BS6" i="1"/>
  <c r="BU215" i="1"/>
  <c r="BM51" i="1"/>
  <c r="BK197" i="1"/>
  <c r="BO188" i="1"/>
  <c r="BM149" i="1"/>
  <c r="BW157" i="1"/>
  <c r="BQ114" i="1"/>
  <c r="BY53" i="1"/>
  <c r="BK120" i="1"/>
  <c r="BQ177" i="1"/>
  <c r="BM59" i="1"/>
  <c r="BS140" i="1"/>
  <c r="BJ12" i="1"/>
  <c r="BW12" i="1" s="1"/>
  <c r="BM88" i="1"/>
  <c r="BU156" i="1"/>
  <c r="BO66" i="1"/>
  <c r="BY73" i="1"/>
  <c r="BQ24" i="1"/>
  <c r="BS193" i="1"/>
  <c r="BJ155" i="1"/>
  <c r="BM155" i="1" s="1"/>
  <c r="BK60" i="1"/>
  <c r="AV110" i="1"/>
  <c r="AT110" i="1"/>
  <c r="BH110" i="1"/>
  <c r="BF110" i="1"/>
  <c r="BD110" i="1"/>
  <c r="AX110" i="1"/>
  <c r="AZ110" i="1"/>
  <c r="BB110" i="1"/>
  <c r="BQ81" i="1"/>
  <c r="BO21" i="1"/>
  <c r="BW32" i="1"/>
  <c r="BM117" i="1"/>
  <c r="BW116" i="1"/>
  <c r="BO201" i="1"/>
  <c r="BK187" i="1"/>
  <c r="BJ33" i="1"/>
  <c r="BM33" i="1" s="1"/>
  <c r="BW67" i="1"/>
  <c r="BW203" i="1"/>
  <c r="BS106" i="1"/>
  <c r="BJ161" i="1"/>
  <c r="BS161" i="1" s="1"/>
  <c r="BK74" i="1"/>
  <c r="BO52" i="1"/>
  <c r="BH70" i="1"/>
  <c r="BF70" i="1"/>
  <c r="BD70" i="1"/>
  <c r="BB70" i="1"/>
  <c r="AZ70" i="1"/>
  <c r="AT70" i="1"/>
  <c r="AX70" i="1"/>
  <c r="AV70" i="1"/>
  <c r="BJ95" i="1"/>
  <c r="BQ95" i="1" s="1"/>
  <c r="BU127" i="1"/>
  <c r="BY180" i="1"/>
  <c r="BK94" i="1"/>
  <c r="BU144" i="1"/>
  <c r="BK148" i="1"/>
  <c r="BJ166" i="1"/>
  <c r="BQ166" i="1" s="1"/>
  <c r="BK160" i="1"/>
  <c r="BS192" i="1"/>
  <c r="BQ47" i="1"/>
  <c r="BM184" i="1"/>
  <c r="BQ19" i="1"/>
  <c r="BK14" i="1"/>
  <c r="BM167" i="1"/>
  <c r="BO108" i="1"/>
  <c r="BU150" i="1"/>
  <c r="BK302" i="1"/>
  <c r="BK124" i="1"/>
  <c r="BO131" i="1"/>
  <c r="BJ196" i="1"/>
  <c r="BM196" i="1" s="1"/>
  <c r="BU6" i="1"/>
  <c r="BU80" i="1"/>
  <c r="BO215" i="1"/>
  <c r="BQ51" i="1"/>
  <c r="BM197" i="1"/>
  <c r="BJ28" i="1"/>
  <c r="BW28" i="1" s="1"/>
  <c r="BQ188" i="1"/>
  <c r="BS149" i="1"/>
  <c r="BM53" i="1"/>
  <c r="BM120" i="1"/>
  <c r="BQ59" i="1"/>
  <c r="BK140" i="1"/>
  <c r="BK88" i="1"/>
  <c r="BW156" i="1"/>
  <c r="BK66" i="1"/>
  <c r="BM73" i="1"/>
  <c r="BQ218" i="1"/>
  <c r="BW24" i="1"/>
  <c r="BO193" i="1"/>
  <c r="BJ91" i="1"/>
  <c r="BQ91" i="1" s="1"/>
  <c r="BJ90" i="1"/>
  <c r="BW90" i="1" s="1"/>
  <c r="BQ60" i="1"/>
  <c r="BW171" i="1"/>
  <c r="BW81" i="1"/>
  <c r="BQ21" i="1"/>
  <c r="BJ20" i="1"/>
  <c r="BQ20" i="1" s="1"/>
  <c r="BY32" i="1"/>
  <c r="BQ117" i="1"/>
  <c r="BY116" i="1"/>
  <c r="BQ201" i="1"/>
  <c r="BY187" i="1"/>
  <c r="BO203" i="1"/>
  <c r="BY106" i="1"/>
  <c r="BJ83" i="1"/>
  <c r="BY83" i="1" s="1"/>
  <c r="BQ74" i="1"/>
  <c r="BQ52" i="1"/>
  <c r="BM208" i="1"/>
  <c r="BW127" i="1"/>
  <c r="BM180" i="1"/>
  <c r="BM94" i="1"/>
  <c r="BW144" i="1"/>
  <c r="BO148" i="1"/>
  <c r="BM192" i="1"/>
  <c r="BU47" i="1"/>
  <c r="BW109" i="1"/>
  <c r="BO184" i="1"/>
  <c r="BJ96" i="1"/>
  <c r="BS96" i="1" s="1"/>
  <c r="BW19" i="1"/>
  <c r="BO14" i="1"/>
  <c r="BS167" i="1"/>
  <c r="BU108" i="1"/>
  <c r="BJ65" i="1"/>
  <c r="BW65" i="1" s="1"/>
  <c r="BW150" i="1"/>
  <c r="BQ131" i="1"/>
  <c r="BM97" i="1"/>
  <c r="BW6" i="1"/>
  <c r="BW80" i="1"/>
  <c r="BW215" i="1"/>
  <c r="BU51" i="1"/>
  <c r="BO197" i="1"/>
  <c r="BS188" i="1"/>
  <c r="BJ141" i="1"/>
  <c r="BO141" i="1" s="1"/>
  <c r="BO149" i="1"/>
  <c r="BJ93" i="1"/>
  <c r="BW93" i="1" s="1"/>
  <c r="BK72" i="1"/>
  <c r="BJ189" i="1"/>
  <c r="BS189" i="1" s="1"/>
  <c r="BM157" i="1"/>
  <c r="BU114" i="1"/>
  <c r="BO210" i="1"/>
  <c r="BO53" i="1"/>
  <c r="BQ120" i="1"/>
  <c r="BK59" i="1"/>
  <c r="BO140" i="1"/>
  <c r="BQ88" i="1"/>
  <c r="BJ168" i="1"/>
  <c r="BO168" i="1" s="1"/>
  <c r="BQ66" i="1"/>
  <c r="BO73" i="1"/>
  <c r="BJ7" i="1"/>
  <c r="BW7" i="1" s="1"/>
  <c r="BS218" i="1"/>
  <c r="BM24" i="1"/>
  <c r="BM193" i="1"/>
  <c r="BJ211" i="1"/>
  <c r="BY211" i="1" s="1"/>
  <c r="BJ8" i="1"/>
  <c r="BQ8" i="1" s="1"/>
  <c r="BJ30" i="1"/>
  <c r="BS30" i="1" s="1"/>
  <c r="BJ61" i="1"/>
  <c r="BU61" i="1" s="1"/>
  <c r="BJ129" i="1"/>
  <c r="BQ129" i="1" s="1"/>
  <c r="BS60" i="1"/>
  <c r="BJ137" i="1"/>
  <c r="BQ137" i="1" s="1"/>
  <c r="BY171" i="1"/>
  <c r="BY81" i="1"/>
  <c r="BW21" i="1"/>
  <c r="BO20" i="1"/>
  <c r="BM32" i="1"/>
  <c r="BS117" i="1"/>
  <c r="BK116" i="1"/>
  <c r="BW201" i="1"/>
  <c r="BM187" i="1"/>
  <c r="BS203" i="1"/>
  <c r="BO106" i="1"/>
  <c r="BB134" i="1"/>
  <c r="AV134" i="1"/>
  <c r="AX134" i="1"/>
  <c r="AT134" i="1"/>
  <c r="BH134" i="1"/>
  <c r="AZ134" i="1"/>
  <c r="BF134" i="1"/>
  <c r="BD134" i="1"/>
  <c r="BS74" i="1"/>
  <c r="BU52" i="1"/>
  <c r="BS176" i="1"/>
  <c r="BO180" i="1"/>
  <c r="BQ9" i="1"/>
  <c r="BQ94" i="1"/>
  <c r="BJ112" i="1"/>
  <c r="BO112" i="1" s="1"/>
  <c r="BY144" i="1"/>
  <c r="BW17" i="1"/>
  <c r="BJ63" i="1"/>
  <c r="BU63" i="1" s="1"/>
  <c r="BQ148" i="1"/>
  <c r="BJ186" i="1"/>
  <c r="BS186" i="1" s="1"/>
  <c r="BJ118" i="1"/>
  <c r="BW118" i="1" s="1"/>
  <c r="BQ160" i="1"/>
  <c r="BK192" i="1"/>
  <c r="BJ99" i="1"/>
  <c r="BW99" i="1" s="1"/>
  <c r="BJ89" i="1"/>
  <c r="BU89" i="1" s="1"/>
  <c r="BY47" i="1"/>
  <c r="BJ183" i="1"/>
  <c r="BO183" i="1" s="1"/>
  <c r="BY109" i="1"/>
  <c r="BQ184" i="1"/>
  <c r="BJ40" i="1"/>
  <c r="BU40" i="1" s="1"/>
  <c r="BS19" i="1"/>
  <c r="BO42" i="1"/>
  <c r="BQ14" i="1"/>
  <c r="BY135" i="1"/>
  <c r="BW167" i="1"/>
  <c r="BW108" i="1"/>
  <c r="BQ150" i="1"/>
  <c r="BQ124" i="1"/>
  <c r="BU131" i="1"/>
  <c r="BW97" i="1"/>
  <c r="BJ113" i="1"/>
  <c r="BU113" i="1" s="1"/>
  <c r="BY6" i="1"/>
  <c r="BY80" i="1"/>
  <c r="BM215" i="1"/>
  <c r="BJ37" i="1"/>
  <c r="BM37" i="1" s="1"/>
  <c r="BK51" i="1"/>
  <c r="BJ216" i="1"/>
  <c r="BS216" i="1" s="1"/>
  <c r="BQ197" i="1"/>
  <c r="BQ16" i="1"/>
  <c r="BQ149" i="1"/>
  <c r="AL179" i="1"/>
  <c r="AM179" i="1" s="1"/>
  <c r="AL115" i="1"/>
  <c r="AM115" i="1" s="1"/>
  <c r="AL51" i="1"/>
  <c r="AM51" i="1" s="1"/>
  <c r="AL202" i="1"/>
  <c r="AM202" i="1" s="1"/>
  <c r="AL138" i="1"/>
  <c r="AM138" i="1" s="1"/>
  <c r="AL74" i="1"/>
  <c r="AM74" i="1" s="1"/>
  <c r="AL10" i="1"/>
  <c r="AM10" i="1" s="1"/>
  <c r="AL161" i="1"/>
  <c r="AM161" i="1" s="1"/>
  <c r="AL97" i="1"/>
  <c r="AM97" i="1" s="1"/>
  <c r="AL33" i="1"/>
  <c r="AM33" i="1" s="1"/>
  <c r="AL184" i="1"/>
  <c r="AM184" i="1" s="1"/>
  <c r="AL120" i="1"/>
  <c r="AM120" i="1" s="1"/>
  <c r="AL56" i="1"/>
  <c r="AM56" i="1" s="1"/>
  <c r="AL207" i="1"/>
  <c r="AM207" i="1" s="1"/>
  <c r="AL143" i="1"/>
  <c r="AM143" i="1" s="1"/>
  <c r="AL79" i="1"/>
  <c r="AM79" i="1" s="1"/>
  <c r="AL15" i="1"/>
  <c r="AM15" i="1" s="1"/>
  <c r="AL166" i="1"/>
  <c r="AM166" i="1" s="1"/>
  <c r="AL102" i="1"/>
  <c r="AM102" i="1" s="1"/>
  <c r="AL38" i="1"/>
  <c r="AM38" i="1" s="1"/>
  <c r="AL189" i="1"/>
  <c r="AM189" i="1" s="1"/>
  <c r="AL125" i="1"/>
  <c r="AM125" i="1" s="1"/>
  <c r="AL61" i="1"/>
  <c r="AM61" i="1" s="1"/>
  <c r="AL212" i="1"/>
  <c r="AM212" i="1" s="1"/>
  <c r="AL148" i="1"/>
  <c r="AM148" i="1" s="1"/>
  <c r="AL84" i="1"/>
  <c r="AM84" i="1" s="1"/>
  <c r="AL20" i="1"/>
  <c r="AM20" i="1" s="1"/>
  <c r="AL11" i="1"/>
  <c r="AM11" i="1" s="1"/>
  <c r="AL34" i="1"/>
  <c r="AM34" i="1" s="1"/>
  <c r="AL121" i="1"/>
  <c r="AM121" i="1" s="1"/>
  <c r="AL80" i="1"/>
  <c r="AM80" i="1" s="1"/>
  <c r="AL190" i="1"/>
  <c r="AM190" i="1" s="1"/>
  <c r="AL85" i="1"/>
  <c r="AM85" i="1" s="1"/>
  <c r="AL67" i="1"/>
  <c r="AM67" i="1" s="1"/>
  <c r="AL177" i="1"/>
  <c r="AM177" i="1" s="1"/>
  <c r="AL200" i="1"/>
  <c r="AM200" i="1" s="1"/>
  <c r="AL95" i="1"/>
  <c r="AM95" i="1" s="1"/>
  <c r="AL54" i="1"/>
  <c r="AM54" i="1" s="1"/>
  <c r="AL164" i="1"/>
  <c r="AM164" i="1" s="1"/>
  <c r="AL171" i="1"/>
  <c r="AM171" i="1" s="1"/>
  <c r="AL107" i="1"/>
  <c r="AM107" i="1" s="1"/>
  <c r="AL43" i="1"/>
  <c r="AM43" i="1" s="1"/>
  <c r="AL194" i="1"/>
  <c r="AM194" i="1" s="1"/>
  <c r="AL130" i="1"/>
  <c r="AM130" i="1" s="1"/>
  <c r="AL66" i="1"/>
  <c r="AM66" i="1" s="1"/>
  <c r="AL217" i="1"/>
  <c r="AM217" i="1" s="1"/>
  <c r="AL153" i="1"/>
  <c r="AM153" i="1" s="1"/>
  <c r="AL89" i="1"/>
  <c r="AM89" i="1" s="1"/>
  <c r="AL25" i="1"/>
  <c r="AM25" i="1" s="1"/>
  <c r="AL176" i="1"/>
  <c r="AM176" i="1" s="1"/>
  <c r="AL112" i="1"/>
  <c r="AM112" i="1" s="1"/>
  <c r="AL48" i="1"/>
  <c r="AM48" i="1" s="1"/>
  <c r="AL199" i="1"/>
  <c r="AM199" i="1" s="1"/>
  <c r="AL135" i="1"/>
  <c r="AM135" i="1" s="1"/>
  <c r="AL71" i="1"/>
  <c r="AM71" i="1" s="1"/>
  <c r="AL7" i="1"/>
  <c r="AM7" i="1" s="1"/>
  <c r="AL158" i="1"/>
  <c r="AM158" i="1" s="1"/>
  <c r="AL94" i="1"/>
  <c r="AM94" i="1" s="1"/>
  <c r="AL30" i="1"/>
  <c r="AM30" i="1" s="1"/>
  <c r="AL181" i="1"/>
  <c r="AM181" i="1" s="1"/>
  <c r="AL117" i="1"/>
  <c r="AM117" i="1" s="1"/>
  <c r="AL53" i="1"/>
  <c r="AM53" i="1" s="1"/>
  <c r="AL204" i="1"/>
  <c r="AM204" i="1" s="1"/>
  <c r="AL140" i="1"/>
  <c r="AM140" i="1" s="1"/>
  <c r="AL76" i="1"/>
  <c r="AM76" i="1" s="1"/>
  <c r="AL12" i="1"/>
  <c r="AM12" i="1" s="1"/>
  <c r="AL203" i="1"/>
  <c r="AM203" i="1" s="1"/>
  <c r="AL57" i="1"/>
  <c r="AM57" i="1" s="1"/>
  <c r="AL103" i="1"/>
  <c r="AM103" i="1" s="1"/>
  <c r="AL149" i="1"/>
  <c r="AM149" i="1" s="1"/>
  <c r="AL108" i="1"/>
  <c r="AM108" i="1" s="1"/>
  <c r="AL131" i="1"/>
  <c r="AM131" i="1" s="1"/>
  <c r="AL90" i="1"/>
  <c r="AM90" i="1" s="1"/>
  <c r="AL49" i="1"/>
  <c r="AM49" i="1" s="1"/>
  <c r="AL8" i="1"/>
  <c r="AM8" i="1" s="1"/>
  <c r="AL182" i="1"/>
  <c r="AM182" i="1" s="1"/>
  <c r="AL141" i="1"/>
  <c r="AM141" i="1" s="1"/>
  <c r="AL36" i="1"/>
  <c r="AM36" i="1" s="1"/>
  <c r="AL163" i="1"/>
  <c r="AM163" i="1" s="1"/>
  <c r="AL99" i="1"/>
  <c r="AM99" i="1" s="1"/>
  <c r="AL35" i="1"/>
  <c r="AM35" i="1" s="1"/>
  <c r="AL186" i="1"/>
  <c r="AM186" i="1" s="1"/>
  <c r="AL122" i="1"/>
  <c r="AM122" i="1" s="1"/>
  <c r="AL58" i="1"/>
  <c r="AM58" i="1" s="1"/>
  <c r="AL209" i="1"/>
  <c r="AM209" i="1" s="1"/>
  <c r="AL145" i="1"/>
  <c r="AM145" i="1" s="1"/>
  <c r="AL81" i="1"/>
  <c r="AM81" i="1" s="1"/>
  <c r="AL17" i="1"/>
  <c r="AM17" i="1" s="1"/>
  <c r="AL168" i="1"/>
  <c r="AM168" i="1" s="1"/>
  <c r="AL104" i="1"/>
  <c r="AM104" i="1" s="1"/>
  <c r="AL40" i="1"/>
  <c r="AM40" i="1" s="1"/>
  <c r="AL191" i="1"/>
  <c r="AM191" i="1" s="1"/>
  <c r="AL127" i="1"/>
  <c r="AM127" i="1" s="1"/>
  <c r="AL63" i="1"/>
  <c r="AM63" i="1" s="1"/>
  <c r="AL214" i="1"/>
  <c r="AM214" i="1" s="1"/>
  <c r="AL150" i="1"/>
  <c r="AM150" i="1" s="1"/>
  <c r="AL86" i="1"/>
  <c r="AM86" i="1" s="1"/>
  <c r="AL22" i="1"/>
  <c r="AM22" i="1" s="1"/>
  <c r="AL173" i="1"/>
  <c r="AM173" i="1" s="1"/>
  <c r="AL109" i="1"/>
  <c r="AM109" i="1" s="1"/>
  <c r="AL45" i="1"/>
  <c r="AM45" i="1" s="1"/>
  <c r="AL196" i="1"/>
  <c r="AM196" i="1" s="1"/>
  <c r="AL132" i="1"/>
  <c r="AM132" i="1" s="1"/>
  <c r="AL68" i="1"/>
  <c r="AM68" i="1" s="1"/>
  <c r="AL300" i="1"/>
  <c r="AL75" i="1"/>
  <c r="AM75" i="1" s="1"/>
  <c r="AL185" i="1"/>
  <c r="AM185" i="1" s="1"/>
  <c r="AL208" i="1"/>
  <c r="AM208" i="1" s="1"/>
  <c r="AL167" i="1"/>
  <c r="AM167" i="1" s="1"/>
  <c r="AL126" i="1"/>
  <c r="AM126" i="1" s="1"/>
  <c r="AL21" i="1"/>
  <c r="AM21" i="1" s="1"/>
  <c r="AL218" i="1"/>
  <c r="AM218" i="1" s="1"/>
  <c r="AL26" i="1"/>
  <c r="AM26" i="1" s="1"/>
  <c r="AL136" i="1"/>
  <c r="AM136" i="1" s="1"/>
  <c r="AL31" i="1"/>
  <c r="AM31" i="1" s="1"/>
  <c r="AL205" i="1"/>
  <c r="AM205" i="1" s="1"/>
  <c r="AL100" i="1"/>
  <c r="AM100" i="1" s="1"/>
  <c r="AL219" i="1"/>
  <c r="AM219" i="1" s="1"/>
  <c r="AL155" i="1"/>
  <c r="AM155" i="1" s="1"/>
  <c r="AL91" i="1"/>
  <c r="AM91" i="1" s="1"/>
  <c r="AL27" i="1"/>
  <c r="AM27" i="1" s="1"/>
  <c r="AL178" i="1"/>
  <c r="AM178" i="1" s="1"/>
  <c r="AL114" i="1"/>
  <c r="AM114" i="1" s="1"/>
  <c r="AL50" i="1"/>
  <c r="AM50" i="1" s="1"/>
  <c r="AL201" i="1"/>
  <c r="AM201" i="1" s="1"/>
  <c r="AL137" i="1"/>
  <c r="AM137" i="1" s="1"/>
  <c r="AL73" i="1"/>
  <c r="AM73" i="1" s="1"/>
  <c r="AL9" i="1"/>
  <c r="AM9" i="1" s="1"/>
  <c r="AL160" i="1"/>
  <c r="AM160" i="1" s="1"/>
  <c r="AL96" i="1"/>
  <c r="AM96" i="1" s="1"/>
  <c r="AL32" i="1"/>
  <c r="AM32" i="1" s="1"/>
  <c r="AL183" i="1"/>
  <c r="AM183" i="1" s="1"/>
  <c r="AL119" i="1"/>
  <c r="AM119" i="1" s="1"/>
  <c r="AL55" i="1"/>
  <c r="AM55" i="1" s="1"/>
  <c r="AL206" i="1"/>
  <c r="AM206" i="1" s="1"/>
  <c r="AL142" i="1"/>
  <c r="AM142" i="1" s="1"/>
  <c r="AL78" i="1"/>
  <c r="AM78" i="1" s="1"/>
  <c r="AL14" i="1"/>
  <c r="AM14" i="1" s="1"/>
  <c r="AL165" i="1"/>
  <c r="AM165" i="1" s="1"/>
  <c r="AL101" i="1"/>
  <c r="AM101" i="1" s="1"/>
  <c r="AL37" i="1"/>
  <c r="AM37" i="1" s="1"/>
  <c r="AL188" i="1"/>
  <c r="AM188" i="1" s="1"/>
  <c r="AL124" i="1"/>
  <c r="AM124" i="1" s="1"/>
  <c r="AL60" i="1"/>
  <c r="AM60" i="1" s="1"/>
  <c r="AL299" i="1"/>
  <c r="AL162" i="1"/>
  <c r="AM162" i="1" s="1"/>
  <c r="AL16" i="1"/>
  <c r="AM16" i="1" s="1"/>
  <c r="AL62" i="1"/>
  <c r="AM62" i="1" s="1"/>
  <c r="AL44" i="1"/>
  <c r="AM44" i="1" s="1"/>
  <c r="AL154" i="1"/>
  <c r="AM154" i="1" s="1"/>
  <c r="AL13" i="1"/>
  <c r="AM13" i="1" s="1"/>
  <c r="AL211" i="1"/>
  <c r="AM211" i="1" s="1"/>
  <c r="AL147" i="1"/>
  <c r="AM147" i="1" s="1"/>
  <c r="AL83" i="1"/>
  <c r="AM83" i="1" s="1"/>
  <c r="AL19" i="1"/>
  <c r="AM19" i="1" s="1"/>
  <c r="AL170" i="1"/>
  <c r="AM170" i="1" s="1"/>
  <c r="AL106" i="1"/>
  <c r="AM106" i="1" s="1"/>
  <c r="AL42" i="1"/>
  <c r="AM42" i="1" s="1"/>
  <c r="AL193" i="1"/>
  <c r="AM193" i="1" s="1"/>
  <c r="AL129" i="1"/>
  <c r="AM129" i="1" s="1"/>
  <c r="AL65" i="1"/>
  <c r="AM65" i="1" s="1"/>
  <c r="AL216" i="1"/>
  <c r="AM216" i="1" s="1"/>
  <c r="AL152" i="1"/>
  <c r="AM152" i="1" s="1"/>
  <c r="AL88" i="1"/>
  <c r="AM88" i="1" s="1"/>
  <c r="AL24" i="1"/>
  <c r="AM24" i="1" s="1"/>
  <c r="AL175" i="1"/>
  <c r="AM175" i="1" s="1"/>
  <c r="AL111" i="1"/>
  <c r="AM111" i="1" s="1"/>
  <c r="AL47" i="1"/>
  <c r="AM47" i="1" s="1"/>
  <c r="AL198" i="1"/>
  <c r="AM198" i="1" s="1"/>
  <c r="AL134" i="1"/>
  <c r="AM134" i="1" s="1"/>
  <c r="AL70" i="1"/>
  <c r="AM70" i="1" s="1"/>
  <c r="AL6" i="1"/>
  <c r="AM6" i="1" s="1"/>
  <c r="AL157" i="1"/>
  <c r="AM157" i="1" s="1"/>
  <c r="AL93" i="1"/>
  <c r="AM93" i="1" s="1"/>
  <c r="AL29" i="1"/>
  <c r="AM29" i="1" s="1"/>
  <c r="AL180" i="1"/>
  <c r="AM180" i="1" s="1"/>
  <c r="AL116" i="1"/>
  <c r="AM116" i="1" s="1"/>
  <c r="AL52" i="1"/>
  <c r="AM52" i="1" s="1"/>
  <c r="AL5" i="1"/>
  <c r="AM5" i="1" s="1"/>
  <c r="AL98" i="1"/>
  <c r="AM98" i="1" s="1"/>
  <c r="AL187" i="1"/>
  <c r="AM187" i="1" s="1"/>
  <c r="AL123" i="1"/>
  <c r="AM123" i="1" s="1"/>
  <c r="AL59" i="1"/>
  <c r="AM59" i="1" s="1"/>
  <c r="AL210" i="1"/>
  <c r="AM210" i="1" s="1"/>
  <c r="AL146" i="1"/>
  <c r="AM146" i="1" s="1"/>
  <c r="AL82" i="1"/>
  <c r="AM82" i="1" s="1"/>
  <c r="AL18" i="1"/>
  <c r="AM18" i="1" s="1"/>
  <c r="AL169" i="1"/>
  <c r="AM169" i="1" s="1"/>
  <c r="AL105" i="1"/>
  <c r="AM105" i="1" s="1"/>
  <c r="AL41" i="1"/>
  <c r="AM41" i="1" s="1"/>
  <c r="AL192" i="1"/>
  <c r="AM192" i="1" s="1"/>
  <c r="AL128" i="1"/>
  <c r="AM128" i="1" s="1"/>
  <c r="AL64" i="1"/>
  <c r="AM64" i="1" s="1"/>
  <c r="AL215" i="1"/>
  <c r="AM215" i="1" s="1"/>
  <c r="AL151" i="1"/>
  <c r="AM151" i="1" s="1"/>
  <c r="AL87" i="1"/>
  <c r="AM87" i="1" s="1"/>
  <c r="AL23" i="1"/>
  <c r="AM23" i="1" s="1"/>
  <c r="AL174" i="1"/>
  <c r="AM174" i="1" s="1"/>
  <c r="AL110" i="1"/>
  <c r="AM110" i="1" s="1"/>
  <c r="AL46" i="1"/>
  <c r="AM46" i="1" s="1"/>
  <c r="AL197" i="1"/>
  <c r="AM197" i="1" s="1"/>
  <c r="AL133" i="1"/>
  <c r="AM133" i="1" s="1"/>
  <c r="AL69" i="1"/>
  <c r="AM69" i="1" s="1"/>
  <c r="AL220" i="1"/>
  <c r="AM220" i="1" s="1"/>
  <c r="AL156" i="1"/>
  <c r="AM156" i="1" s="1"/>
  <c r="AL92" i="1"/>
  <c r="AM92" i="1" s="1"/>
  <c r="AL28" i="1"/>
  <c r="AM28" i="1" s="1"/>
  <c r="AL139" i="1"/>
  <c r="AM139" i="1" s="1"/>
  <c r="AL144" i="1"/>
  <c r="AM144" i="1" s="1"/>
  <c r="AL39" i="1"/>
  <c r="AM39" i="1" s="1"/>
  <c r="AL213" i="1"/>
  <c r="AM213" i="1" s="1"/>
  <c r="AL172" i="1"/>
  <c r="AM172" i="1" s="1"/>
  <c r="AL195" i="1"/>
  <c r="AM195" i="1" s="1"/>
  <c r="AL113" i="1"/>
  <c r="AM113" i="1" s="1"/>
  <c r="AL72" i="1"/>
  <c r="AM72" i="1" s="1"/>
  <c r="AL159" i="1"/>
  <c r="AM159" i="1" s="1"/>
  <c r="AL118" i="1"/>
  <c r="AM118" i="1" s="1"/>
  <c r="AL77" i="1"/>
  <c r="AM77" i="1" s="1"/>
  <c r="AR5" i="1"/>
  <c r="AQ5" i="1"/>
  <c r="AW33" i="4"/>
  <c r="BM33" i="4" s="1"/>
  <c r="AU33" i="4"/>
  <c r="BK33" i="4" s="1"/>
  <c r="BA27" i="4"/>
  <c r="BQ27" i="4" s="1"/>
  <c r="AX27" i="4"/>
  <c r="BN27" i="4" s="1"/>
  <c r="BB31" i="4"/>
  <c r="BR31" i="4" s="1"/>
  <c r="AZ31" i="4"/>
  <c r="BP31" i="4" s="1"/>
  <c r="AZ24" i="4"/>
  <c r="BP24" i="4" s="1"/>
  <c r="BB24" i="4"/>
  <c r="BR24" i="4" s="1"/>
  <c r="AP56" i="4"/>
  <c r="BD56" i="4" s="1"/>
  <c r="BT56" i="4" s="1"/>
  <c r="AO56" i="4"/>
  <c r="AN56" i="4"/>
  <c r="BC56" i="4" s="1"/>
  <c r="BS56" i="4" s="1"/>
  <c r="AM56" i="4"/>
  <c r="AL56" i="4"/>
  <c r="AS56" i="4"/>
  <c r="AK56" i="4"/>
  <c r="AR56" i="4"/>
  <c r="AQ56" i="4"/>
  <c r="BE56" i="4" s="1"/>
  <c r="BU56" i="4" s="1"/>
  <c r="BB27" i="4"/>
  <c r="BR27" i="4" s="1"/>
  <c r="AZ27" i="4"/>
  <c r="BP27" i="4" s="1"/>
  <c r="AQ28" i="4"/>
  <c r="BE28" i="4" s="1"/>
  <c r="BU28" i="4" s="1"/>
  <c r="AM28" i="4"/>
  <c r="AO28" i="4"/>
  <c r="AN28" i="4"/>
  <c r="BC28" i="4" s="1"/>
  <c r="BS28" i="4" s="1"/>
  <c r="AL28" i="4"/>
  <c r="AK28" i="4"/>
  <c r="AS28" i="4"/>
  <c r="AR28" i="4"/>
  <c r="AP28" i="4"/>
  <c r="BD28" i="4" s="1"/>
  <c r="BT28" i="4" s="1"/>
  <c r="AY33" i="4"/>
  <c r="BO33" i="4" s="1"/>
  <c r="AV33" i="4"/>
  <c r="BL33" i="4" s="1"/>
  <c r="AW52" i="4"/>
  <c r="BM52" i="4" s="1"/>
  <c r="AU52" i="4"/>
  <c r="BK52" i="4" s="1"/>
  <c r="AU29" i="4"/>
  <c r="BK29" i="4" s="1"/>
  <c r="AW29" i="4"/>
  <c r="BM29" i="4" s="1"/>
  <c r="BB33" i="4"/>
  <c r="BR33" i="4" s="1"/>
  <c r="AZ33" i="4"/>
  <c r="BP33" i="4" s="1"/>
  <c r="AV52" i="4"/>
  <c r="BL52" i="4" s="1"/>
  <c r="AY52" i="4"/>
  <c r="BO52" i="4" s="1"/>
  <c r="AX33" i="4"/>
  <c r="BN33" i="4" s="1"/>
  <c r="BA33" i="4"/>
  <c r="BQ33" i="4" s="1"/>
  <c r="AM32" i="4"/>
  <c r="AQ32" i="4"/>
  <c r="BE32" i="4" s="1"/>
  <c r="BU32" i="4" s="1"/>
  <c r="AK32" i="4"/>
  <c r="AS32" i="4"/>
  <c r="AR32" i="4"/>
  <c r="AP32" i="4"/>
  <c r="BD32" i="4" s="1"/>
  <c r="BT32" i="4" s="1"/>
  <c r="AO32" i="4"/>
  <c r="AN32" i="4"/>
  <c r="BC32" i="4" s="1"/>
  <c r="BS32" i="4" s="1"/>
  <c r="AL32" i="4"/>
  <c r="BA29" i="4"/>
  <c r="BQ29" i="4" s="1"/>
  <c r="AX29" i="4"/>
  <c r="BN29" i="4" s="1"/>
  <c r="AW31" i="4"/>
  <c r="BM31" i="4" s="1"/>
  <c r="AU31" i="4"/>
  <c r="BK31" i="4" s="1"/>
  <c r="AX52" i="4"/>
  <c r="BN52" i="4" s="1"/>
  <c r="BA52" i="4"/>
  <c r="BQ52" i="4" s="1"/>
  <c r="AU24" i="4"/>
  <c r="BK24" i="4" s="1"/>
  <c r="AW24" i="4"/>
  <c r="BM24" i="4" s="1"/>
  <c r="BA24" i="4"/>
  <c r="BQ24" i="4" s="1"/>
  <c r="AX24" i="4"/>
  <c r="BN24" i="4" s="1"/>
  <c r="AY29" i="4"/>
  <c r="BO29" i="4" s="1"/>
  <c r="AV29" i="4"/>
  <c r="BL29" i="4" s="1"/>
  <c r="AW27" i="4"/>
  <c r="BM27" i="4" s="1"/>
  <c r="AU27" i="4"/>
  <c r="BK27" i="4" s="1"/>
  <c r="AY31" i="4"/>
  <c r="BO31" i="4" s="1"/>
  <c r="AV31" i="4"/>
  <c r="BL31" i="4" s="1"/>
  <c r="BB52" i="4"/>
  <c r="BR52" i="4" s="1"/>
  <c r="AZ52" i="4"/>
  <c r="BP52" i="4" s="1"/>
  <c r="AV24" i="4"/>
  <c r="BL24" i="4" s="1"/>
  <c r="AY24" i="4"/>
  <c r="BO24" i="4" s="1"/>
  <c r="BB29" i="4"/>
  <c r="BR29" i="4" s="1"/>
  <c r="AZ29" i="4"/>
  <c r="BP29" i="4" s="1"/>
  <c r="AY27" i="4"/>
  <c r="BO27" i="4" s="1"/>
  <c r="AV27" i="4"/>
  <c r="BL27" i="4" s="1"/>
  <c r="BA31" i="4"/>
  <c r="BQ31" i="4" s="1"/>
  <c r="AX31" i="4"/>
  <c r="BN31" i="4" s="1"/>
  <c r="Z27" i="4"/>
  <c r="X27" i="4"/>
  <c r="Z29" i="4"/>
  <c r="X29" i="4"/>
  <c r="AE31" i="4"/>
  <c r="AC31" i="4"/>
  <c r="Z24" i="4"/>
  <c r="X24" i="4"/>
  <c r="AA33" i="4"/>
  <c r="AD33" i="4"/>
  <c r="AA31" i="4"/>
  <c r="AD31" i="4"/>
  <c r="Y29" i="4"/>
  <c r="AB29" i="4"/>
  <c r="AA29" i="4"/>
  <c r="AD29" i="4"/>
  <c r="AA27" i="4"/>
  <c r="AD27" i="4"/>
  <c r="Z31" i="4"/>
  <c r="X31" i="4"/>
  <c r="AE33" i="4"/>
  <c r="AC33" i="4"/>
  <c r="Y27" i="4"/>
  <c r="AB27" i="4"/>
  <c r="AE27" i="4"/>
  <c r="AC27" i="4"/>
  <c r="Y52" i="4"/>
  <c r="AB52" i="4"/>
  <c r="Y31" i="4"/>
  <c r="AB31" i="4"/>
  <c r="Y33" i="4"/>
  <c r="AB33" i="4"/>
  <c r="AE24" i="4"/>
  <c r="AC24" i="4"/>
  <c r="Z33" i="4"/>
  <c r="X33" i="4"/>
  <c r="AA24" i="4"/>
  <c r="AD24" i="4"/>
  <c r="Z52" i="4"/>
  <c r="X52" i="4"/>
  <c r="Y24" i="4"/>
  <c r="AB24" i="4"/>
  <c r="AA52" i="4"/>
  <c r="AD52" i="4"/>
  <c r="AE29" i="4"/>
  <c r="AC29" i="4"/>
  <c r="AE52" i="4"/>
  <c r="AC52" i="4"/>
  <c r="P32" i="4"/>
  <c r="AH32" i="4" s="1"/>
  <c r="O32" i="4"/>
  <c r="AG32" i="4" s="1"/>
  <c r="N32" i="4"/>
  <c r="M32" i="4"/>
  <c r="AF32" i="4" s="1"/>
  <c r="K32" i="4"/>
  <c r="Q32" i="4"/>
  <c r="L32" i="4"/>
  <c r="J32" i="4"/>
  <c r="R32" i="4"/>
  <c r="L28" i="4"/>
  <c r="K28" i="4"/>
  <c r="R28" i="4"/>
  <c r="J28" i="4"/>
  <c r="Q28" i="4"/>
  <c r="O28" i="4"/>
  <c r="AG28" i="4" s="1"/>
  <c r="M28" i="4"/>
  <c r="AF28" i="4" s="1"/>
  <c r="P28" i="4"/>
  <c r="AH28" i="4" s="1"/>
  <c r="N28" i="4"/>
  <c r="P56" i="4"/>
  <c r="AH56" i="4" s="1"/>
  <c r="O56" i="4"/>
  <c r="AG56" i="4" s="1"/>
  <c r="N56" i="4"/>
  <c r="M56" i="4"/>
  <c r="AF56" i="4" s="1"/>
  <c r="K56" i="4"/>
  <c r="L56" i="4"/>
  <c r="J56" i="4"/>
  <c r="Q56" i="4"/>
  <c r="R56" i="4"/>
  <c r="CA301" i="1" l="1"/>
  <c r="U7" i="6" s="1"/>
  <c r="CA300" i="1"/>
  <c r="U6" i="6" s="1"/>
  <c r="CA299" i="1"/>
  <c r="BO101" i="1"/>
  <c r="BQ44" i="1"/>
  <c r="BK152" i="1"/>
  <c r="BM152" i="1"/>
  <c r="BY44" i="1"/>
  <c r="BY16" i="1"/>
  <c r="BS213" i="1"/>
  <c r="BM165" i="1"/>
  <c r="BY196" i="1"/>
  <c r="BS135" i="1"/>
  <c r="BU165" i="1"/>
  <c r="BY101" i="1"/>
  <c r="BQ152" i="1"/>
  <c r="BM217" i="1"/>
  <c r="BU217" i="1"/>
  <c r="BY213" i="1"/>
  <c r="BQ145" i="1"/>
  <c r="BQ92" i="1"/>
  <c r="BO176" i="1"/>
  <c r="BM220" i="1"/>
  <c r="BK145" i="1"/>
  <c r="BQ191" i="1"/>
  <c r="BY165" i="1"/>
  <c r="BQ82" i="1"/>
  <c r="BS138" i="1"/>
  <c r="BU176" i="1"/>
  <c r="BY220" i="1"/>
  <c r="BY163" i="1"/>
  <c r="BQ220" i="1"/>
  <c r="BW217" i="1"/>
  <c r="BU206" i="1"/>
  <c r="BU173" i="1"/>
  <c r="BU16" i="1"/>
  <c r="BM44" i="1"/>
  <c r="BO57" i="1"/>
  <c r="BW195" i="1"/>
  <c r="BO152" i="1"/>
  <c r="BO39" i="1"/>
  <c r="BK217" i="1"/>
  <c r="BK206" i="1"/>
  <c r="BM163" i="1"/>
  <c r="BO130" i="1"/>
  <c r="BW206" i="1"/>
  <c r="BS152" i="1"/>
  <c r="BO163" i="1"/>
  <c r="BK163" i="1"/>
  <c r="BM204" i="1"/>
  <c r="BO178" i="1"/>
  <c r="BS105" i="1"/>
  <c r="BY204" i="1"/>
  <c r="BK58" i="1"/>
  <c r="BQ58" i="1"/>
  <c r="BY212" i="1"/>
  <c r="BS42" i="1"/>
  <c r="BS52" i="1"/>
  <c r="BM169" i="1"/>
  <c r="BO169" i="1"/>
  <c r="BK182" i="1"/>
  <c r="BS50" i="1"/>
  <c r="BS169" i="1"/>
  <c r="BO58" i="1"/>
  <c r="BU204" i="1"/>
  <c r="BS182" i="1"/>
  <c r="BK177" i="1"/>
  <c r="BQ39" i="1"/>
  <c r="BQ169" i="1"/>
  <c r="BQ204" i="1"/>
  <c r="BQ101" i="1"/>
  <c r="BK139" i="1"/>
  <c r="BM176" i="1"/>
  <c r="BM207" i="1"/>
  <c r="BO173" i="1"/>
  <c r="BW136" i="1"/>
  <c r="BY64" i="1"/>
  <c r="BU105" i="1"/>
  <c r="BU136" i="1"/>
  <c r="BO105" i="1"/>
  <c r="BQ195" i="1"/>
  <c r="BQ185" i="1"/>
  <c r="BO185" i="1"/>
  <c r="BQ213" i="1"/>
  <c r="BO136" i="1"/>
  <c r="BW75" i="1"/>
  <c r="BS207" i="1"/>
  <c r="BO56" i="1"/>
  <c r="BM100" i="1"/>
  <c r="BO50" i="1"/>
  <c r="BQ64" i="1"/>
  <c r="BS26" i="1"/>
  <c r="BS195" i="1"/>
  <c r="BW207" i="1"/>
  <c r="BW176" i="1"/>
  <c r="BQ54" i="1"/>
  <c r="BY145" i="1"/>
  <c r="BK174" i="1"/>
  <c r="BW185" i="1"/>
  <c r="BW173" i="1"/>
  <c r="BU10" i="1"/>
  <c r="BQ46" i="1"/>
  <c r="BQ139" i="1"/>
  <c r="BO207" i="1"/>
  <c r="BS173" i="1"/>
  <c r="BY41" i="1"/>
  <c r="BM212" i="1"/>
  <c r="BW26" i="1"/>
  <c r="BM16" i="1"/>
  <c r="BK101" i="1"/>
  <c r="BO100" i="1"/>
  <c r="BO213" i="1"/>
  <c r="BK213" i="1"/>
  <c r="BW50" i="1"/>
  <c r="BY178" i="1"/>
  <c r="BM136" i="1"/>
  <c r="BW111" i="1"/>
  <c r="BO41" i="1"/>
  <c r="BO212" i="1"/>
  <c r="BK176" i="1"/>
  <c r="BY105" i="1"/>
  <c r="BY195" i="1"/>
  <c r="BS111" i="1"/>
  <c r="BM145" i="1"/>
  <c r="BM57" i="1"/>
  <c r="BW145" i="1"/>
  <c r="BO174" i="1"/>
  <c r="BM174" i="1"/>
  <c r="BQ50" i="1"/>
  <c r="BY26" i="1"/>
  <c r="CA302" i="1"/>
  <c r="U8" i="6" s="1"/>
  <c r="BW46" i="1"/>
  <c r="BQ207" i="1"/>
  <c r="BM82" i="1"/>
  <c r="BM111" i="1"/>
  <c r="BM46" i="1"/>
  <c r="BS177" i="1"/>
  <c r="BQ202" i="1"/>
  <c r="BW10" i="1"/>
  <c r="BK178" i="1"/>
  <c r="BU101" i="1"/>
  <c r="BQ111" i="1"/>
  <c r="BY114" i="1"/>
  <c r="BS162" i="1"/>
  <c r="BQ49" i="1"/>
  <c r="BQ76" i="1"/>
  <c r="BM49" i="1"/>
  <c r="BY207" i="1"/>
  <c r="BM185" i="1"/>
  <c r="BY185" i="1"/>
  <c r="BO114" i="1"/>
  <c r="BU72" i="1"/>
  <c r="BS76" i="1"/>
  <c r="BK91" i="1"/>
  <c r="BW114" i="1"/>
  <c r="BS170" i="1"/>
  <c r="BM153" i="1"/>
  <c r="BY86" i="1"/>
  <c r="BY100" i="1"/>
  <c r="BU212" i="1"/>
  <c r="BS153" i="1"/>
  <c r="BY90" i="1"/>
  <c r="BQ12" i="1"/>
  <c r="BO164" i="1"/>
  <c r="BY153" i="1"/>
  <c r="BW177" i="1"/>
  <c r="BO194" i="1"/>
  <c r="BQ194" i="1"/>
  <c r="BU178" i="1"/>
  <c r="BU64" i="1"/>
  <c r="BW153" i="1"/>
  <c r="BW178" i="1"/>
  <c r="BW64" i="1"/>
  <c r="BU170" i="1"/>
  <c r="BW86" i="1"/>
  <c r="BK69" i="1"/>
  <c r="BM35" i="1"/>
  <c r="BU194" i="1"/>
  <c r="BS139" i="1"/>
  <c r="BW204" i="1"/>
  <c r="BU77" i="1"/>
  <c r="BU81" i="1"/>
  <c r="BM138" i="1"/>
  <c r="BO26" i="1"/>
  <c r="BM25" i="1"/>
  <c r="BO125" i="1"/>
  <c r="BS77" i="1"/>
  <c r="BM78" i="1"/>
  <c r="BM122" i="1"/>
  <c r="BQ200" i="1"/>
  <c r="BS36" i="1"/>
  <c r="BM56" i="1"/>
  <c r="BQ56" i="1"/>
  <c r="BM194" i="1"/>
  <c r="BQ165" i="1"/>
  <c r="BO150" i="1"/>
  <c r="BU36" i="1"/>
  <c r="BM86" i="1"/>
  <c r="BQ161" i="1"/>
  <c r="BY8" i="1"/>
  <c r="BK76" i="1"/>
  <c r="BS133" i="1"/>
  <c r="BM69" i="1"/>
  <c r="BY69" i="1"/>
  <c r="BY48" i="1"/>
  <c r="BO121" i="1"/>
  <c r="BW42" i="1"/>
  <c r="BU67" i="1"/>
  <c r="BS64" i="1"/>
  <c r="BS41" i="1"/>
  <c r="BM67" i="1"/>
  <c r="BQ122" i="1"/>
  <c r="BU13" i="1"/>
  <c r="BS10" i="1"/>
  <c r="BO191" i="1"/>
  <c r="BU71" i="1"/>
  <c r="BM202" i="1"/>
  <c r="BS212" i="1"/>
  <c r="BW182" i="1"/>
  <c r="BS97" i="1"/>
  <c r="BK64" i="1"/>
  <c r="BW208" i="1"/>
  <c r="BU171" i="1"/>
  <c r="BY210" i="1"/>
  <c r="BQ41" i="1"/>
  <c r="BU209" i="1"/>
  <c r="BW103" i="1"/>
  <c r="BM101" i="1"/>
  <c r="BY136" i="1"/>
  <c r="BQ127" i="1"/>
  <c r="BY139" i="1"/>
  <c r="BY82" i="1"/>
  <c r="BM13" i="1"/>
  <c r="BM41" i="1"/>
  <c r="BO138" i="1"/>
  <c r="BW212" i="1"/>
  <c r="BO16" i="1"/>
  <c r="BS17" i="1"/>
  <c r="BW41" i="1"/>
  <c r="BQ178" i="1"/>
  <c r="BM156" i="1"/>
  <c r="BK212" i="1"/>
  <c r="BM68" i="1"/>
  <c r="BW87" i="1"/>
  <c r="BU86" i="1"/>
  <c r="BS87" i="1"/>
  <c r="BO69" i="1"/>
  <c r="BQ175" i="1"/>
  <c r="BW69" i="1"/>
  <c r="BU100" i="1"/>
  <c r="BW71" i="1"/>
  <c r="BM160" i="1"/>
  <c r="BO156" i="1"/>
  <c r="BY87" i="1"/>
  <c r="BO86" i="1"/>
  <c r="BQ87" i="1"/>
  <c r="BY182" i="1"/>
  <c r="BU139" i="1"/>
  <c r="BU82" i="1"/>
  <c r="BM84" i="1"/>
  <c r="BW202" i="1"/>
  <c r="BY123" i="1"/>
  <c r="BW101" i="1"/>
  <c r="BW172" i="1"/>
  <c r="BQ42" i="1"/>
  <c r="BQ17" i="1"/>
  <c r="BQ176" i="1"/>
  <c r="BQ209" i="1"/>
  <c r="BO165" i="1"/>
  <c r="BM135" i="1"/>
  <c r="BK204" i="1"/>
  <c r="BO139" i="1"/>
  <c r="BQ105" i="1"/>
  <c r="BM209" i="1"/>
  <c r="BU182" i="1"/>
  <c r="BQ75" i="1"/>
  <c r="BS160" i="1"/>
  <c r="BO82" i="1"/>
  <c r="BS171" i="1"/>
  <c r="BO177" i="1"/>
  <c r="BW55" i="1"/>
  <c r="BO64" i="1"/>
  <c r="BO208" i="1"/>
  <c r="BS81" i="1"/>
  <c r="BO209" i="1"/>
  <c r="BO204" i="1"/>
  <c r="BO13" i="1"/>
  <c r="BW209" i="1"/>
  <c r="BW16" i="1"/>
  <c r="BU17" i="1"/>
  <c r="BS82" i="1"/>
  <c r="BS178" i="1"/>
  <c r="BS156" i="1"/>
  <c r="BW210" i="1"/>
  <c r="BW82" i="1"/>
  <c r="BU207" i="1"/>
  <c r="BQ103" i="1"/>
  <c r="BS103" i="1"/>
  <c r="BM85" i="1"/>
  <c r="BY34" i="1"/>
  <c r="BO200" i="1"/>
  <c r="BY103" i="1"/>
  <c r="BS174" i="1"/>
  <c r="BS34" i="1"/>
  <c r="BY175" i="1"/>
  <c r="BU195" i="1"/>
  <c r="BQ170" i="1"/>
  <c r="BQ57" i="1"/>
  <c r="BW175" i="1"/>
  <c r="BW68" i="1"/>
  <c r="BS48" i="1"/>
  <c r="BU145" i="1"/>
  <c r="BS175" i="1"/>
  <c r="BO145" i="1"/>
  <c r="BM103" i="1"/>
  <c r="BW174" i="1"/>
  <c r="BS79" i="1"/>
  <c r="BQ172" i="1"/>
  <c r="BO68" i="1"/>
  <c r="BU121" i="1"/>
  <c r="BY13" i="1"/>
  <c r="BY127" i="1"/>
  <c r="BQ155" i="1"/>
  <c r="BU177" i="1"/>
  <c r="BK136" i="1"/>
  <c r="BU75" i="1"/>
  <c r="BU26" i="1"/>
  <c r="BQ138" i="1"/>
  <c r="BU172" i="1"/>
  <c r="BS13" i="1"/>
  <c r="BO44" i="1"/>
  <c r="BQ173" i="1"/>
  <c r="BO127" i="1"/>
  <c r="BK105" i="1"/>
  <c r="BS16" i="1"/>
  <c r="BW139" i="1"/>
  <c r="CA139" i="1" s="1"/>
  <c r="BW44" i="1"/>
  <c r="BQ171" i="1"/>
  <c r="BS123" i="1"/>
  <c r="BU55" i="1"/>
  <c r="BQ182" i="1"/>
  <c r="BY17" i="1"/>
  <c r="BQ123" i="1"/>
  <c r="BY209" i="1"/>
  <c r="BY68" i="1"/>
  <c r="BM54" i="1"/>
  <c r="BQ143" i="1"/>
  <c r="BU48" i="1"/>
  <c r="BS185" i="1"/>
  <c r="BM147" i="1"/>
  <c r="BM162" i="1"/>
  <c r="BM48" i="1"/>
  <c r="BQ174" i="1"/>
  <c r="BQ77" i="1"/>
  <c r="BS86" i="1"/>
  <c r="BU175" i="1"/>
  <c r="BU68" i="1"/>
  <c r="BW57" i="1"/>
  <c r="BQ36" i="1"/>
  <c r="BU57" i="1"/>
  <c r="BS200" i="1"/>
  <c r="BY174" i="1"/>
  <c r="BO48" i="1"/>
  <c r="BM213" i="1"/>
  <c r="BK196" i="1"/>
  <c r="BQ208" i="1"/>
  <c r="BY138" i="1"/>
  <c r="BS209" i="1"/>
  <c r="BO55" i="1"/>
  <c r="BK41" i="1"/>
  <c r="BY67" i="1"/>
  <c r="BW123" i="1"/>
  <c r="BS136" i="1"/>
  <c r="BS75" i="1"/>
  <c r="BU42" i="1"/>
  <c r="BO17" i="1"/>
  <c r="BM10" i="1"/>
  <c r="BS71" i="1"/>
  <c r="BU123" i="1"/>
  <c r="BY55" i="1"/>
  <c r="BS172" i="1"/>
  <c r="BU208" i="1"/>
  <c r="BW100" i="1"/>
  <c r="BM132" i="1"/>
  <c r="BQ135" i="1"/>
  <c r="BQ13" i="1"/>
  <c r="BW105" i="1"/>
  <c r="BM177" i="1"/>
  <c r="CA177" i="1" s="1"/>
  <c r="BS100" i="1"/>
  <c r="BO182" i="1"/>
  <c r="BW213" i="1"/>
  <c r="BS158" i="1"/>
  <c r="BM200" i="1"/>
  <c r="BU147" i="1"/>
  <c r="BY162" i="1"/>
  <c r="BU87" i="1"/>
  <c r="BK200" i="1"/>
  <c r="BU162" i="1"/>
  <c r="BU200" i="1"/>
  <c r="BW200" i="1"/>
  <c r="BU69" i="1"/>
  <c r="BY172" i="1"/>
  <c r="BO160" i="1"/>
  <c r="BW138" i="1"/>
  <c r="BU138" i="1"/>
  <c r="BQ86" i="1"/>
  <c r="BQ68" i="1"/>
  <c r="BQ10" i="1"/>
  <c r="BM172" i="1"/>
  <c r="BQ67" i="1"/>
  <c r="BM171" i="1"/>
  <c r="BW160" i="1"/>
  <c r="BM123" i="1"/>
  <c r="BK123" i="1"/>
  <c r="BU18" i="1"/>
  <c r="BS147" i="1"/>
  <c r="BM31" i="1"/>
  <c r="BO18" i="1"/>
  <c r="CA199" i="1"/>
  <c r="BK18" i="1"/>
  <c r="BK103" i="1"/>
  <c r="BU103" i="1"/>
  <c r="BK100" i="1"/>
  <c r="BS57" i="1"/>
  <c r="BQ28" i="1"/>
  <c r="BM91" i="1"/>
  <c r="CA59" i="1"/>
  <c r="BK141" i="1"/>
  <c r="BM191" i="1"/>
  <c r="BM150" i="1"/>
  <c r="BU153" i="1"/>
  <c r="BO170" i="1"/>
  <c r="BK118" i="1"/>
  <c r="BM175" i="1"/>
  <c r="BK129" i="1"/>
  <c r="BU141" i="1"/>
  <c r="BW33" i="1"/>
  <c r="BM129" i="1"/>
  <c r="BO166" i="1"/>
  <c r="BO9" i="1"/>
  <c r="BS122" i="1"/>
  <c r="BS194" i="1"/>
  <c r="BO135" i="1"/>
  <c r="BW47" i="1"/>
  <c r="CA47" i="1" s="1"/>
  <c r="BM173" i="1"/>
  <c r="BK7" i="1"/>
  <c r="BK28" i="1"/>
  <c r="BS127" i="1"/>
  <c r="BK81" i="1"/>
  <c r="BK150" i="1"/>
  <c r="BQ125" i="1"/>
  <c r="BK111" i="1"/>
  <c r="BM58" i="1"/>
  <c r="BU202" i="1"/>
  <c r="BS154" i="1"/>
  <c r="BY63" i="1"/>
  <c r="BK30" i="1"/>
  <c r="CA148" i="1"/>
  <c r="BQ121" i="1"/>
  <c r="BK23" i="1"/>
  <c r="BQ26" i="1"/>
  <c r="BO172" i="1"/>
  <c r="BK25" i="1"/>
  <c r="BU154" i="1"/>
  <c r="BU49" i="1"/>
  <c r="BO87" i="1"/>
  <c r="BW95" i="1"/>
  <c r="BK8" i="1"/>
  <c r="CA193" i="1"/>
  <c r="BK168" i="1"/>
  <c r="BW84" i="1"/>
  <c r="BY84" i="1"/>
  <c r="BK153" i="1"/>
  <c r="BM127" i="1"/>
  <c r="BK27" i="1"/>
  <c r="BS72" i="1"/>
  <c r="BK85" i="1"/>
  <c r="BO143" i="1"/>
  <c r="BW39" i="1"/>
  <c r="BM154" i="1"/>
  <c r="BQ147" i="1"/>
  <c r="BS39" i="1"/>
  <c r="BK185" i="1"/>
  <c r="BO175" i="1"/>
  <c r="BK57" i="1"/>
  <c r="BW83" i="1"/>
  <c r="BS28" i="1"/>
  <c r="BQ164" i="1"/>
  <c r="BY95" i="1"/>
  <c r="BK83" i="1"/>
  <c r="BK95" i="1"/>
  <c r="BQ6" i="1"/>
  <c r="BK42" i="1"/>
  <c r="BQ132" i="1"/>
  <c r="BM125" i="1"/>
  <c r="BW49" i="1"/>
  <c r="BK147" i="1"/>
  <c r="BS37" i="1"/>
  <c r="BM96" i="1"/>
  <c r="CA116" i="1"/>
  <c r="BK61" i="1"/>
  <c r="CA94" i="1"/>
  <c r="BW92" i="1"/>
  <c r="BO61" i="1"/>
  <c r="BW168" i="1"/>
  <c r="BQ97" i="1"/>
  <c r="BK191" i="1"/>
  <c r="BK75" i="1"/>
  <c r="BK67" i="1"/>
  <c r="BU25" i="1"/>
  <c r="BO79" i="1"/>
  <c r="BK54" i="1"/>
  <c r="BM115" i="1"/>
  <c r="BY170" i="1"/>
  <c r="BO65" i="1"/>
  <c r="BU11" i="1"/>
  <c r="BS11" i="1"/>
  <c r="CA140" i="1"/>
  <c r="BW34" i="1"/>
  <c r="BK65" i="1"/>
  <c r="BK20" i="1"/>
  <c r="BK122" i="1"/>
  <c r="BJ190" i="1"/>
  <c r="BQ190" i="1" s="1"/>
  <c r="BK135" i="1"/>
  <c r="BK11" i="1"/>
  <c r="BW179" i="1"/>
  <c r="BW54" i="1"/>
  <c r="BO195" i="1"/>
  <c r="BO76" i="1"/>
  <c r="BK169" i="1"/>
  <c r="BK170" i="1"/>
  <c r="BY39" i="1"/>
  <c r="BK162" i="1"/>
  <c r="BS217" i="1"/>
  <c r="BY7" i="1"/>
  <c r="BJ70" i="1"/>
  <c r="BM70" i="1" s="1"/>
  <c r="BO67" i="1"/>
  <c r="BU179" i="1"/>
  <c r="BK115" i="1"/>
  <c r="BQ217" i="1"/>
  <c r="BS40" i="1"/>
  <c r="BU183" i="1"/>
  <c r="BU30" i="1"/>
  <c r="BS115" i="1"/>
  <c r="BY31" i="1"/>
  <c r="BQ115" i="1"/>
  <c r="BM77" i="1"/>
  <c r="BQ65" i="1"/>
  <c r="BW40" i="1"/>
  <c r="BW183" i="1"/>
  <c r="BK189" i="1"/>
  <c r="BK96" i="1"/>
  <c r="BK90" i="1"/>
  <c r="CA66" i="1"/>
  <c r="BS46" i="1"/>
  <c r="BM121" i="1"/>
  <c r="BK79" i="1"/>
  <c r="CA29" i="1"/>
  <c r="BU205" i="1"/>
  <c r="BY119" i="1"/>
  <c r="BK98" i="1"/>
  <c r="BK130" i="1"/>
  <c r="BU85" i="1"/>
  <c r="BK77" i="1"/>
  <c r="BO147" i="1"/>
  <c r="BY143" i="1"/>
  <c r="BQ130" i="1"/>
  <c r="BS68" i="1"/>
  <c r="BY152" i="1"/>
  <c r="CA152" i="1" s="1"/>
  <c r="BU95" i="1"/>
  <c r="BK121" i="1"/>
  <c r="BY25" i="1"/>
  <c r="BM151" i="1"/>
  <c r="BQ79" i="1"/>
  <c r="CA104" i="1"/>
  <c r="BS54" i="1"/>
  <c r="BJ102" i="1"/>
  <c r="BM102" i="1" s="1"/>
  <c r="BY169" i="1"/>
  <c r="CA36" i="1"/>
  <c r="BM113" i="1"/>
  <c r="BU161" i="1"/>
  <c r="BK211" i="1"/>
  <c r="BM137" i="1"/>
  <c r="BO155" i="1"/>
  <c r="BU196" i="1"/>
  <c r="BS183" i="1"/>
  <c r="BK166" i="1"/>
  <c r="BM61" i="1"/>
  <c r="BK155" i="1"/>
  <c r="BK164" i="1"/>
  <c r="BS63" i="1"/>
  <c r="BW137" i="1"/>
  <c r="BY56" i="1"/>
  <c r="BM216" i="1"/>
  <c r="BK46" i="1"/>
  <c r="BY9" i="1"/>
  <c r="BU92" i="1"/>
  <c r="BU137" i="1"/>
  <c r="BW56" i="1"/>
  <c r="BK194" i="1"/>
  <c r="BW37" i="1"/>
  <c r="BK165" i="1"/>
  <c r="BY40" i="1"/>
  <c r="BY191" i="1"/>
  <c r="CA156" i="1"/>
  <c r="BO28" i="1"/>
  <c r="BM75" i="1"/>
  <c r="BY50" i="1"/>
  <c r="BQ99" i="1"/>
  <c r="BQ168" i="1"/>
  <c r="BM93" i="1"/>
  <c r="BU37" i="1"/>
  <c r="BS165" i="1"/>
  <c r="BO46" i="1"/>
  <c r="BM99" i="1"/>
  <c r="BO161" i="1"/>
  <c r="BQ61" i="1"/>
  <c r="BY202" i="1"/>
  <c r="CA73" i="1"/>
  <c r="BW23" i="1"/>
  <c r="BS151" i="1"/>
  <c r="BM79" i="1"/>
  <c r="BY27" i="1"/>
  <c r="BS31" i="1"/>
  <c r="BY132" i="1"/>
  <c r="BK31" i="1"/>
  <c r="Q7" i="6"/>
  <c r="AM301" i="1"/>
  <c r="R7" i="6" s="1"/>
  <c r="BU132" i="1"/>
  <c r="BY111" i="1"/>
  <c r="BQ205" i="1"/>
  <c r="BO119" i="1"/>
  <c r="BO77" i="1"/>
  <c r="BK39" i="1"/>
  <c r="BM195" i="1"/>
  <c r="BY125" i="1"/>
  <c r="BY76" i="1"/>
  <c r="BQ27" i="1"/>
  <c r="BQ31" i="1"/>
  <c r="BM179" i="1"/>
  <c r="BU54" i="1"/>
  <c r="BY146" i="1"/>
  <c r="BO11" i="1"/>
  <c r="BW58" i="1"/>
  <c r="BK49" i="1"/>
  <c r="BW158" i="1"/>
  <c r="BU125" i="1"/>
  <c r="BW170" i="1"/>
  <c r="BY216" i="1"/>
  <c r="BW63" i="1"/>
  <c r="BY112" i="1"/>
  <c r="BY137" i="1"/>
  <c r="BJ110" i="1"/>
  <c r="BY110" i="1" s="1"/>
  <c r="BS168" i="1"/>
  <c r="CA120" i="1"/>
  <c r="BO93" i="1"/>
  <c r="CA197" i="1"/>
  <c r="BU118" i="1"/>
  <c r="BQ83" i="1"/>
  <c r="BU20" i="1"/>
  <c r="BQ211" i="1"/>
  <c r="BJ38" i="1"/>
  <c r="BY38" i="1" s="1"/>
  <c r="BM168" i="1"/>
  <c r="BS141" i="1"/>
  <c r="BW164" i="1"/>
  <c r="BS190" i="1"/>
  <c r="BS191" i="1"/>
  <c r="BM211" i="1"/>
  <c r="BY168" i="1"/>
  <c r="BS93" i="1"/>
  <c r="BW96" i="1"/>
  <c r="BQ89" i="1"/>
  <c r="BU9" i="1"/>
  <c r="CA106" i="1"/>
  <c r="CA171" i="1"/>
  <c r="BW211" i="1"/>
  <c r="BU168" i="1"/>
  <c r="BU56" i="1"/>
  <c r="CA124" i="1"/>
  <c r="BU46" i="1"/>
  <c r="BQ153" i="1"/>
  <c r="BU211" i="1"/>
  <c r="CA149" i="1"/>
  <c r="CA192" i="1"/>
  <c r="BY92" i="1"/>
  <c r="BM81" i="1"/>
  <c r="BU155" i="1"/>
  <c r="BY189" i="1"/>
  <c r="BU23" i="1"/>
  <c r="BY98" i="1"/>
  <c r="BS205" i="1"/>
  <c r="BW119" i="1"/>
  <c r="CA181" i="1"/>
  <c r="BS43" i="1"/>
  <c r="BW132" i="1"/>
  <c r="CA114" i="1"/>
  <c r="BS85" i="1"/>
  <c r="BO151" i="1"/>
  <c r="BW189" i="1"/>
  <c r="BS22" i="1"/>
  <c r="BM18" i="1"/>
  <c r="BW147" i="1"/>
  <c r="BM34" i="1"/>
  <c r="CA163" i="1"/>
  <c r="BO27" i="1"/>
  <c r="BW31" i="1"/>
  <c r="BK132" i="1"/>
  <c r="BW77" i="1"/>
  <c r="CA184" i="1"/>
  <c r="BY118" i="1"/>
  <c r="BY33" i="1"/>
  <c r="BQ37" i="1"/>
  <c r="BK40" i="1"/>
  <c r="BM89" i="1"/>
  <c r="BO70" i="1"/>
  <c r="CA74" i="1"/>
  <c r="CA88" i="1"/>
  <c r="BQ216" i="1"/>
  <c r="BQ186" i="1"/>
  <c r="BW161" i="1"/>
  <c r="BK33" i="1"/>
  <c r="BO30" i="1"/>
  <c r="BS38" i="1"/>
  <c r="BW196" i="1"/>
  <c r="BO118" i="1"/>
  <c r="BU190" i="1"/>
  <c r="BS20" i="1"/>
  <c r="BM141" i="1"/>
  <c r="BM50" i="1"/>
  <c r="BS99" i="1"/>
  <c r="CA203" i="1"/>
  <c r="BK137" i="1"/>
  <c r="BY194" i="1"/>
  <c r="BM42" i="1"/>
  <c r="BO63" i="1"/>
  <c r="BM95" i="1"/>
  <c r="BW20" i="1"/>
  <c r="BJ62" i="1"/>
  <c r="BM62" i="1" s="1"/>
  <c r="BM12" i="1"/>
  <c r="BW141" i="1"/>
  <c r="BO216" i="1"/>
  <c r="BY75" i="1"/>
  <c r="BM63" i="1"/>
  <c r="BU191" i="1"/>
  <c r="BQ55" i="1"/>
  <c r="BY23" i="1"/>
  <c r="BW98" i="1"/>
  <c r="BU146" i="1"/>
  <c r="BW85" i="1"/>
  <c r="BU151" i="1"/>
  <c r="BS179" i="1"/>
  <c r="BU119" i="1"/>
  <c r="BO154" i="1"/>
  <c r="BY130" i="1"/>
  <c r="BO146" i="1"/>
  <c r="BW11" i="1"/>
  <c r="BQ102" i="1"/>
  <c r="BM55" i="1"/>
  <c r="BO179" i="1"/>
  <c r="BO162" i="1"/>
  <c r="BQ43" i="1"/>
  <c r="BW79" i="1"/>
  <c r="BQ98" i="1"/>
  <c r="BW76" i="1"/>
  <c r="BM143" i="1"/>
  <c r="BO111" i="1"/>
  <c r="BW162" i="1"/>
  <c r="BM39" i="1"/>
  <c r="BW154" i="1"/>
  <c r="BS130" i="1"/>
  <c r="BJ134" i="1"/>
  <c r="BW134" i="1" s="1"/>
  <c r="BS137" i="1"/>
  <c r="BK113" i="1"/>
  <c r="BU186" i="1"/>
  <c r="BW30" i="1"/>
  <c r="BO12" i="1"/>
  <c r="BU96" i="1"/>
  <c r="BO99" i="1"/>
  <c r="BM9" i="1"/>
  <c r="CA176" i="1"/>
  <c r="BK70" i="1"/>
  <c r="BS83" i="1"/>
  <c r="BS33" i="1"/>
  <c r="BY20" i="1"/>
  <c r="BS211" i="1"/>
  <c r="BK12" i="1"/>
  <c r="BQ141" i="1"/>
  <c r="BW113" i="1"/>
  <c r="BM65" i="1"/>
  <c r="BQ183" i="1"/>
  <c r="BW166" i="1"/>
  <c r="BW112" i="1"/>
  <c r="BK92" i="1"/>
  <c r="BQ71" i="1"/>
  <c r="BM8" i="1"/>
  <c r="BW38" i="1"/>
  <c r="BY12" i="1"/>
  <c r="BK97" i="1"/>
  <c r="BY65" i="1"/>
  <c r="BO186" i="1"/>
  <c r="BQ63" i="1"/>
  <c r="BW190" i="1"/>
  <c r="BY122" i="1"/>
  <c r="BK71" i="1"/>
  <c r="BM30" i="1"/>
  <c r="CA24" i="1"/>
  <c r="BU12" i="1"/>
  <c r="BW216" i="1"/>
  <c r="BW52" i="1"/>
  <c r="CA52" i="1" s="1"/>
  <c r="BM20" i="1"/>
  <c r="BY30" i="1"/>
  <c r="BS12" i="1"/>
  <c r="BQ93" i="1"/>
  <c r="CA80" i="1"/>
  <c r="BM164" i="1"/>
  <c r="BS118" i="1"/>
  <c r="BK44" i="1"/>
  <c r="BU83" i="1"/>
  <c r="BU33" i="1"/>
  <c r="BU122" i="1"/>
  <c r="BM71" i="1"/>
  <c r="BQ30" i="1"/>
  <c r="BK6" i="1"/>
  <c r="CA6" i="1" s="1"/>
  <c r="BY164" i="1"/>
  <c r="CA109" i="1"/>
  <c r="BM118" i="1"/>
  <c r="CA32" i="1"/>
  <c r="BO137" i="1"/>
  <c r="BO211" i="1"/>
  <c r="BK56" i="1"/>
  <c r="BK22" i="1"/>
  <c r="BS220" i="1"/>
  <c r="BS146" i="1"/>
  <c r="BY18" i="1"/>
  <c r="BO205" i="1"/>
  <c r="BQ151" i="1"/>
  <c r="BK158" i="1"/>
  <c r="BM72" i="1"/>
  <c r="BQ23" i="1"/>
  <c r="BU34" i="1"/>
  <c r="BO72" i="1"/>
  <c r="BS18" i="1"/>
  <c r="BS119" i="1"/>
  <c r="BU220" i="1"/>
  <c r="BW125" i="1"/>
  <c r="BM43" i="1"/>
  <c r="BY205" i="1"/>
  <c r="BM119" i="1"/>
  <c r="BY49" i="1"/>
  <c r="BU158" i="1"/>
  <c r="BY93" i="1"/>
  <c r="BK216" i="1"/>
  <c r="BK89" i="1"/>
  <c r="BW186" i="1"/>
  <c r="BK112" i="1"/>
  <c r="BU93" i="1"/>
  <c r="BQ70" i="1"/>
  <c r="BK161" i="1"/>
  <c r="CA60" i="1"/>
  <c r="BS196" i="1"/>
  <c r="BQ40" i="1"/>
  <c r="BK9" i="1"/>
  <c r="BK84" i="1"/>
  <c r="BW129" i="1"/>
  <c r="BO91" i="1"/>
  <c r="BQ38" i="1"/>
  <c r="BY28" i="1"/>
  <c r="BO40" i="1"/>
  <c r="BS166" i="1"/>
  <c r="BO95" i="1"/>
  <c r="BK190" i="1"/>
  <c r="BQ33" i="1"/>
  <c r="BU84" i="1"/>
  <c r="BW8" i="1"/>
  <c r="BS164" i="1"/>
  <c r="BK63" i="1"/>
  <c r="BO33" i="1"/>
  <c r="BW122" i="1"/>
  <c r="BO71" i="1"/>
  <c r="BU8" i="1"/>
  <c r="BM7" i="1"/>
  <c r="BU216" i="1"/>
  <c r="BS113" i="1"/>
  <c r="BU65" i="1"/>
  <c r="BY186" i="1"/>
  <c r="BS112" i="1"/>
  <c r="BY161" i="1"/>
  <c r="BQ84" i="1"/>
  <c r="BS129" i="1"/>
  <c r="BS8" i="1"/>
  <c r="CA218" i="1"/>
  <c r="BW121" i="1"/>
  <c r="BK183" i="1"/>
  <c r="BJ198" i="1"/>
  <c r="BQ198" i="1" s="1"/>
  <c r="BK186" i="1"/>
  <c r="BS95" i="1"/>
  <c r="CA53" i="1"/>
  <c r="CA15" i="1"/>
  <c r="BO189" i="1"/>
  <c r="BQ22" i="1"/>
  <c r="BM146" i="1"/>
  <c r="BS27" i="1"/>
  <c r="BW25" i="1"/>
  <c r="BS102" i="1"/>
  <c r="BK154" i="1"/>
  <c r="BY79" i="1"/>
  <c r="BM205" i="1"/>
  <c r="BK151" i="1"/>
  <c r="BO25" i="1"/>
  <c r="BM23" i="1"/>
  <c r="BY85" i="1"/>
  <c r="BY151" i="1"/>
  <c r="BM11" i="1"/>
  <c r="BO31" i="1"/>
  <c r="BM134" i="1"/>
  <c r="CA14" i="1"/>
  <c r="BS70" i="1"/>
  <c r="CA187" i="1"/>
  <c r="BO8" i="1"/>
  <c r="CA51" i="1"/>
  <c r="BO96" i="1"/>
  <c r="BY89" i="1"/>
  <c r="CA64" i="1"/>
  <c r="BO90" i="1"/>
  <c r="BM38" i="1"/>
  <c r="BY37" i="1"/>
  <c r="BY96" i="1"/>
  <c r="BY190" i="1"/>
  <c r="BU129" i="1"/>
  <c r="BY91" i="1"/>
  <c r="BO7" i="1"/>
  <c r="CA157" i="1"/>
  <c r="BO113" i="1"/>
  <c r="CA19" i="1"/>
  <c r="BQ118" i="1"/>
  <c r="BM83" i="1"/>
  <c r="BS84" i="1"/>
  <c r="BO129" i="1"/>
  <c r="BW91" i="1"/>
  <c r="BY141" i="1"/>
  <c r="BO196" i="1"/>
  <c r="CA108" i="1"/>
  <c r="BY183" i="1"/>
  <c r="BY166" i="1"/>
  <c r="BM92" i="1"/>
  <c r="CA21" i="1"/>
  <c r="BM90" i="1"/>
  <c r="BS91" i="1"/>
  <c r="BQ7" i="1"/>
  <c r="BM189" i="1"/>
  <c r="BU28" i="1"/>
  <c r="BQ113" i="1"/>
  <c r="BS65" i="1"/>
  <c r="BY173" i="1"/>
  <c r="CA173" i="1" s="1"/>
  <c r="BU166" i="1"/>
  <c r="BQ112" i="1"/>
  <c r="BU44" i="1"/>
  <c r="BS55" i="1"/>
  <c r="CA107" i="1"/>
  <c r="BO98" i="1"/>
  <c r="CA133" i="1"/>
  <c r="BW102" i="1"/>
  <c r="BQ85" i="1"/>
  <c r="BK146" i="1"/>
  <c r="CA35" i="1"/>
  <c r="CA78" i="1"/>
  <c r="BW220" i="1"/>
  <c r="CA219" i="1"/>
  <c r="BO54" i="1"/>
  <c r="BQ34" i="1"/>
  <c r="BM27" i="1"/>
  <c r="BK99" i="1"/>
  <c r="BM112" i="1"/>
  <c r="BK93" i="1"/>
  <c r="BK37" i="1"/>
  <c r="BO89" i="1"/>
  <c r="BU70" i="1"/>
  <c r="BS92" i="1"/>
  <c r="BY129" i="1"/>
  <c r="BU91" i="1"/>
  <c r="BM28" i="1"/>
  <c r="BY99" i="1"/>
  <c r="CA180" i="1"/>
  <c r="CA117" i="1"/>
  <c r="BY61" i="1"/>
  <c r="BO38" i="1"/>
  <c r="BS7" i="1"/>
  <c r="BK50" i="1"/>
  <c r="BW89" i="1"/>
  <c r="BU112" i="1"/>
  <c r="BM190" i="1"/>
  <c r="BO83" i="1"/>
  <c r="CA201" i="1"/>
  <c r="BS90" i="1"/>
  <c r="BS202" i="1"/>
  <c r="BQ189" i="1"/>
  <c r="BQ196" i="1"/>
  <c r="BM186" i="1"/>
  <c r="CA144" i="1"/>
  <c r="BM161" i="1"/>
  <c r="BQ90" i="1"/>
  <c r="BO202" i="1"/>
  <c r="BJ126" i="1"/>
  <c r="BO126" i="1" s="1"/>
  <c r="BY121" i="1"/>
  <c r="BO97" i="1"/>
  <c r="BM40" i="1"/>
  <c r="BS9" i="1"/>
  <c r="BS61" i="1"/>
  <c r="BQ96" i="1"/>
  <c r="BY10" i="1"/>
  <c r="BK205" i="1"/>
  <c r="BK119" i="1"/>
  <c r="BY43" i="1"/>
  <c r="BW146" i="1"/>
  <c r="BY11" i="1"/>
  <c r="BS23" i="1"/>
  <c r="BK143" i="1"/>
  <c r="BK34" i="1"/>
  <c r="BW143" i="1"/>
  <c r="BK43" i="1"/>
  <c r="CA128" i="1"/>
  <c r="Q9" i="6"/>
  <c r="AM303" i="1"/>
  <c r="R9" i="6" s="1"/>
  <c r="BU22" i="1"/>
  <c r="BK125" i="1"/>
  <c r="BU43" i="1"/>
  <c r="BY102" i="1"/>
  <c r="BY158" i="1"/>
  <c r="BO220" i="1"/>
  <c r="BY58" i="1"/>
  <c r="CA58" i="1" s="1"/>
  <c r="BY154" i="1"/>
  <c r="BU130" i="1"/>
  <c r="CA206" i="1"/>
  <c r="BU143" i="1"/>
  <c r="BO43" i="1"/>
  <c r="CA136" i="1"/>
  <c r="BU99" i="1"/>
  <c r="BY113" i="1"/>
  <c r="BW70" i="1"/>
  <c r="BU90" i="1"/>
  <c r="BU189" i="1"/>
  <c r="BO37" i="1"/>
  <c r="CA131" i="1"/>
  <c r="BW155" i="1"/>
  <c r="BU38" i="1"/>
  <c r="CA215" i="1"/>
  <c r="BJ214" i="1"/>
  <c r="BM214" i="1" s="1"/>
  <c r="BO190" i="1"/>
  <c r="BW61" i="1"/>
  <c r="BY155" i="1"/>
  <c r="BU97" i="1"/>
  <c r="BM183" i="1"/>
  <c r="BM166" i="1"/>
  <c r="BO10" i="1"/>
  <c r="BS155" i="1"/>
  <c r="CA188" i="1"/>
  <c r="BS89" i="1"/>
  <c r="CA167" i="1"/>
  <c r="BU7" i="1"/>
  <c r="CA142" i="1"/>
  <c r="CA159" i="1"/>
  <c r="BM158" i="1"/>
  <c r="BU27" i="1"/>
  <c r="BO158" i="1"/>
  <c r="BY22" i="1"/>
  <c r="BM76" i="1"/>
  <c r="Q8" i="6"/>
  <c r="AM302" i="1"/>
  <c r="R8" i="6" s="1"/>
  <c r="BO102" i="1"/>
  <c r="BS98" i="1"/>
  <c r="BO132" i="1"/>
  <c r="BW130" i="1"/>
  <c r="CA45" i="1"/>
  <c r="BW22" i="1"/>
  <c r="BM98" i="1"/>
  <c r="BD5" i="1"/>
  <c r="BB5" i="1"/>
  <c r="AZ5" i="1"/>
  <c r="BH5" i="1"/>
  <c r="AX5" i="1"/>
  <c r="BF5" i="1"/>
  <c r="AV5" i="1"/>
  <c r="AT5" i="1"/>
  <c r="Q5" i="6"/>
  <c r="AM299" i="1"/>
  <c r="R5" i="6" s="1"/>
  <c r="Q6" i="6"/>
  <c r="AM300" i="1"/>
  <c r="R6" i="6" s="1"/>
  <c r="BB32" i="4"/>
  <c r="BR32" i="4" s="1"/>
  <c r="AZ32" i="4"/>
  <c r="BP32" i="4" s="1"/>
  <c r="AW56" i="4"/>
  <c r="BM56" i="4" s="1"/>
  <c r="AU56" i="4"/>
  <c r="BK56" i="4" s="1"/>
  <c r="BA28" i="4"/>
  <c r="BQ28" i="4" s="1"/>
  <c r="AX28" i="4"/>
  <c r="BN28" i="4" s="1"/>
  <c r="BA56" i="4"/>
  <c r="BQ56" i="4" s="1"/>
  <c r="AX56" i="4"/>
  <c r="BN56" i="4" s="1"/>
  <c r="AW32" i="4"/>
  <c r="BM32" i="4" s="1"/>
  <c r="AU32" i="4"/>
  <c r="BK32" i="4" s="1"/>
  <c r="BB56" i="4"/>
  <c r="BR56" i="4" s="1"/>
  <c r="AZ56" i="4"/>
  <c r="BP56" i="4" s="1"/>
  <c r="AY32" i="4"/>
  <c r="BO32" i="4" s="1"/>
  <c r="AV32" i="4"/>
  <c r="BL32" i="4" s="1"/>
  <c r="AX32" i="4"/>
  <c r="BN32" i="4" s="1"/>
  <c r="BA32" i="4"/>
  <c r="BQ32" i="4" s="1"/>
  <c r="AW28" i="4"/>
  <c r="BM28" i="4" s="1"/>
  <c r="AU28" i="4"/>
  <c r="BK28" i="4" s="1"/>
  <c r="BB28" i="4"/>
  <c r="BR28" i="4" s="1"/>
  <c r="AZ28" i="4"/>
  <c r="BP28" i="4" s="1"/>
  <c r="AY56" i="4"/>
  <c r="BO56" i="4" s="1"/>
  <c r="AV56" i="4"/>
  <c r="BL56" i="4" s="1"/>
  <c r="AV28" i="4"/>
  <c r="BL28" i="4" s="1"/>
  <c r="AY28" i="4"/>
  <c r="BO28" i="4" s="1"/>
  <c r="Y56" i="4"/>
  <c r="AB56" i="4"/>
  <c r="AE56" i="4"/>
  <c r="AC56" i="4"/>
  <c r="Z28" i="4"/>
  <c r="X28" i="4"/>
  <c r="AA32" i="4"/>
  <c r="AD32" i="4"/>
  <c r="Y32" i="4"/>
  <c r="AB32" i="4"/>
  <c r="Y28" i="4"/>
  <c r="AB28" i="4"/>
  <c r="AE32" i="4"/>
  <c r="AC32" i="4"/>
  <c r="Z32" i="4"/>
  <c r="X32" i="4"/>
  <c r="Z56" i="4"/>
  <c r="X56" i="4"/>
  <c r="AE28" i="4"/>
  <c r="AC28" i="4"/>
  <c r="AA28" i="4"/>
  <c r="AD28" i="4"/>
  <c r="AA56" i="4"/>
  <c r="AD56" i="4"/>
  <c r="CB299" i="1" l="1"/>
  <c r="U5" i="6" s="1"/>
  <c r="T5" i="6" s="1"/>
  <c r="S8" i="6"/>
  <c r="S6" i="6"/>
  <c r="S9" i="6"/>
  <c r="S7" i="6"/>
  <c r="S5" i="6"/>
  <c r="BS134" i="1"/>
  <c r="CA138" i="1"/>
  <c r="CA213" i="1"/>
  <c r="CA48" i="1"/>
  <c r="CA212" i="1"/>
  <c r="CA101" i="1"/>
  <c r="CA210" i="1"/>
  <c r="CA160" i="1"/>
  <c r="CA204" i="1"/>
  <c r="CA207" i="1"/>
  <c r="CA178" i="1"/>
  <c r="CA145" i="1"/>
  <c r="CA26" i="1"/>
  <c r="CA69" i="1"/>
  <c r="CA150" i="1"/>
  <c r="CA123" i="1"/>
  <c r="CA208" i="1"/>
  <c r="CA57" i="1"/>
  <c r="CA82" i="1"/>
  <c r="CA17" i="1"/>
  <c r="CA127" i="1"/>
  <c r="CA86" i="1"/>
  <c r="CA185" i="1"/>
  <c r="BO198" i="1"/>
  <c r="BU198" i="1"/>
  <c r="CA87" i="1"/>
  <c r="CA200" i="1"/>
  <c r="CA100" i="1"/>
  <c r="CA217" i="1"/>
  <c r="CA41" i="1"/>
  <c r="CA209" i="1"/>
  <c r="CA172" i="1"/>
  <c r="CA174" i="1"/>
  <c r="CA13" i="1"/>
  <c r="CA175" i="1"/>
  <c r="CA103" i="1"/>
  <c r="CA16" i="1"/>
  <c r="CA105" i="1"/>
  <c r="CA182" i="1"/>
  <c r="BK134" i="1"/>
  <c r="BY70" i="1"/>
  <c r="CA70" i="1" s="1"/>
  <c r="CA42" i="1"/>
  <c r="CA68" i="1"/>
  <c r="CA135" i="1"/>
  <c r="CA10" i="1"/>
  <c r="CA153" i="1"/>
  <c r="CA81" i="1"/>
  <c r="CA18" i="1"/>
  <c r="CA56" i="1"/>
  <c r="BK214" i="1"/>
  <c r="BK126" i="1"/>
  <c r="CA96" i="1"/>
  <c r="BU102" i="1"/>
  <c r="CA102" i="1" s="1"/>
  <c r="BY62" i="1"/>
  <c r="BW62" i="1"/>
  <c r="CA83" i="1"/>
  <c r="CA67" i="1"/>
  <c r="BK102" i="1"/>
  <c r="BK38" i="1"/>
  <c r="CA170" i="1"/>
  <c r="CA191" i="1"/>
  <c r="BS198" i="1"/>
  <c r="CA168" i="1"/>
  <c r="CA115" i="1"/>
  <c r="BM126" i="1"/>
  <c r="CA61" i="1"/>
  <c r="CA202" i="1"/>
  <c r="BO62" i="1"/>
  <c r="CA54" i="1"/>
  <c r="CA111" i="1"/>
  <c r="CA162" i="1"/>
  <c r="CA195" i="1"/>
  <c r="CA34" i="1"/>
  <c r="CA28" i="1"/>
  <c r="CA141" i="1"/>
  <c r="CA130" i="1"/>
  <c r="CA93" i="1"/>
  <c r="CA23" i="1"/>
  <c r="CA95" i="1"/>
  <c r="CA55" i="1"/>
  <c r="CA75" i="1"/>
  <c r="CA65" i="1"/>
  <c r="CA72" i="1"/>
  <c r="CA147" i="1"/>
  <c r="CA79" i="1"/>
  <c r="CA30" i="1"/>
  <c r="CA169" i="1"/>
  <c r="CA125" i="1"/>
  <c r="BY214" i="1"/>
  <c r="CA121" i="1"/>
  <c r="BQ110" i="1"/>
  <c r="CA122" i="1"/>
  <c r="CA216" i="1"/>
  <c r="CA118" i="1"/>
  <c r="CA8" i="1"/>
  <c r="CA98" i="1"/>
  <c r="CA129" i="1"/>
  <c r="CA76" i="1"/>
  <c r="CA50" i="1"/>
  <c r="CA189" i="1"/>
  <c r="CA20" i="1"/>
  <c r="CA77" i="1"/>
  <c r="BS214" i="1"/>
  <c r="BS110" i="1"/>
  <c r="BU134" i="1"/>
  <c r="CA91" i="1"/>
  <c r="CA196" i="1"/>
  <c r="BK198" i="1"/>
  <c r="BS62" i="1"/>
  <c r="BW126" i="1"/>
  <c r="BU110" i="1"/>
  <c r="BW110" i="1"/>
  <c r="CA119" i="1"/>
  <c r="CA40" i="1"/>
  <c r="CA90" i="1"/>
  <c r="CA11" i="1"/>
  <c r="CA7" i="1"/>
  <c r="BO134" i="1"/>
  <c r="CA220" i="1"/>
  <c r="CA25" i="1"/>
  <c r="CA205" i="1"/>
  <c r="CA85" i="1"/>
  <c r="BU62" i="1"/>
  <c r="BY126" i="1"/>
  <c r="BO110" i="1"/>
  <c r="BQ62" i="1"/>
  <c r="BK62" i="1"/>
  <c r="BM110" i="1"/>
  <c r="CA89" i="1"/>
  <c r="CA137" i="1"/>
  <c r="BW214" i="1"/>
  <c r="BY134" i="1"/>
  <c r="BQ126" i="1"/>
  <c r="CA179" i="1"/>
  <c r="BS126" i="1"/>
  <c r="CA166" i="1"/>
  <c r="CA161" i="1"/>
  <c r="CA97" i="1"/>
  <c r="CA38" i="1"/>
  <c r="CA43" i="1"/>
  <c r="CA151" i="1"/>
  <c r="CA146" i="1"/>
  <c r="CA186" i="1"/>
  <c r="CA63" i="1"/>
  <c r="BQ214" i="1"/>
  <c r="CA84" i="1"/>
  <c r="BY198" i="1"/>
  <c r="BU126" i="1"/>
  <c r="CA71" i="1"/>
  <c r="BW198" i="1"/>
  <c r="CA9" i="1"/>
  <c r="CA158" i="1"/>
  <c r="CA22" i="1"/>
  <c r="CA113" i="1"/>
  <c r="CA49" i="1"/>
  <c r="BM198" i="1"/>
  <c r="CA165" i="1"/>
  <c r="BO214" i="1"/>
  <c r="CA164" i="1"/>
  <c r="CA99" i="1"/>
  <c r="CA112" i="1"/>
  <c r="CA44" i="1"/>
  <c r="BK110" i="1"/>
  <c r="CA46" i="1"/>
  <c r="CA155" i="1"/>
  <c r="CA27" i="1"/>
  <c r="CA154" i="1"/>
  <c r="CA183" i="1"/>
  <c r="CA12" i="1"/>
  <c r="CA132" i="1"/>
  <c r="BU214" i="1"/>
  <c r="CA194" i="1"/>
  <c r="CA211" i="1"/>
  <c r="CA143" i="1"/>
  <c r="CA92" i="1"/>
  <c r="CA33" i="1"/>
  <c r="CA37" i="1"/>
  <c r="CA190" i="1"/>
  <c r="BQ134" i="1"/>
  <c r="CA39" i="1"/>
  <c r="CA31" i="1"/>
  <c r="BJ5" i="1"/>
  <c r="BM5" i="1" s="1"/>
  <c r="BK5" i="1" l="1"/>
  <c r="CA198" i="1"/>
  <c r="CA62" i="1"/>
  <c r="CA126" i="1"/>
  <c r="CA214" i="1"/>
  <c r="CA110" i="1"/>
  <c r="CA134" i="1"/>
  <c r="BU5" i="1"/>
  <c r="BS5" i="1"/>
  <c r="BQ5" i="1"/>
  <c r="BY5" i="1"/>
  <c r="BO5" i="1"/>
  <c r="BW5" i="1"/>
  <c r="CA5" i="1" l="1"/>
</calcChain>
</file>

<file path=xl/comments1.xml><?xml version="1.0" encoding="utf-8"?>
<comments xmlns="http://schemas.openxmlformats.org/spreadsheetml/2006/main">
  <authors>
    <author>Faith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Faith:</t>
        </r>
        <r>
          <rPr>
            <sz val="9"/>
            <color indexed="81"/>
            <rFont val="Tahoma"/>
            <family val="2"/>
          </rPr>
          <t xml:space="preserve">
1 female</t>
        </r>
      </text>
    </comment>
    <comment ref="E298" authorId="0">
      <text>
        <r>
          <rPr>
            <b/>
            <sz val="9"/>
            <color indexed="81"/>
            <rFont val="Tahoma"/>
            <family val="2"/>
          </rPr>
          <t>Faith:</t>
        </r>
        <r>
          <rPr>
            <sz val="9"/>
            <color indexed="81"/>
            <rFont val="Tahoma"/>
            <family val="2"/>
          </rPr>
          <t xml:space="preserve">
1 female</t>
        </r>
      </text>
    </comment>
  </commentList>
</comments>
</file>

<file path=xl/sharedStrings.xml><?xml version="1.0" encoding="utf-8"?>
<sst xmlns="http://schemas.openxmlformats.org/spreadsheetml/2006/main" count="414" uniqueCount="148">
  <si>
    <t>ID</t>
  </si>
  <si>
    <t>Age</t>
  </si>
  <si>
    <t>Gender</t>
  </si>
  <si>
    <t>Education</t>
  </si>
  <si>
    <t>Time</t>
  </si>
  <si>
    <t>Accuracy</t>
  </si>
  <si>
    <t>min</t>
  </si>
  <si>
    <t>max counts</t>
  </si>
  <si>
    <t>LogitAcc</t>
  </si>
  <si>
    <t>Kurtosis</t>
  </si>
  <si>
    <t>Age0</t>
  </si>
  <si>
    <t>Education0</t>
  </si>
  <si>
    <t>Gender0</t>
  </si>
  <si>
    <t>Model Coefficients</t>
  </si>
  <si>
    <t>Predictor</t>
  </si>
  <si>
    <t>Estimate</t>
  </si>
  <si>
    <t>SE</t>
  </si>
  <si>
    <t>t</t>
  </si>
  <si>
    <t>p</t>
  </si>
  <si>
    <t>Intercept</t>
  </si>
  <si>
    <t>&lt; .001</t>
  </si>
  <si>
    <t>Age0 ✻ Education0</t>
  </si>
  <si>
    <t>Age0 ✻ Gender0</t>
  </si>
  <si>
    <t>Education0 ✻ Gender0</t>
  </si>
  <si>
    <t>Age0 ✻ Education0 ✻ Gender0</t>
  </si>
  <si>
    <t>m</t>
  </si>
  <si>
    <t>sd</t>
  </si>
  <si>
    <t>max</t>
  </si>
  <si>
    <t>&lt;dbl&gt;</t>
  </si>
  <si>
    <t>i</t>
  </si>
  <si>
    <t>A</t>
  </si>
  <si>
    <t>E</t>
  </si>
  <si>
    <t>AE</t>
  </si>
  <si>
    <t>G</t>
  </si>
  <si>
    <t>AG</t>
  </si>
  <si>
    <t>EG</t>
  </si>
  <si>
    <t>AEG</t>
  </si>
  <si>
    <t>sigma</t>
  </si>
  <si>
    <t>Mean</t>
  </si>
  <si>
    <t>StdDev</t>
  </si>
  <si>
    <t>3.0%</t>
  </si>
  <si>
    <t>97.0%</t>
  </si>
  <si>
    <t>Bayesian M/SE</t>
  </si>
  <si>
    <t xml:space="preserve">JAMOVI frequentist </t>
  </si>
  <si>
    <t>Rethinking Bayesian</t>
  </si>
  <si>
    <t>Implemented parameters</t>
  </si>
  <si>
    <t>Predicted</t>
  </si>
  <si>
    <t>Residual</t>
  </si>
  <si>
    <t>ACCURACY</t>
  </si>
  <si>
    <t>Skwe</t>
  </si>
  <si>
    <t>Kurt</t>
  </si>
  <si>
    <t>Worst</t>
  </si>
  <si>
    <t>Logitshrink</t>
  </si>
  <si>
    <t>LogitAccuracy</t>
  </si>
  <si>
    <t>Back to 0-36</t>
  </si>
  <si>
    <t>("LogitShrink", model 5, who won)</t>
  </si>
  <si>
    <t>M</t>
  </si>
  <si>
    <t>F</t>
  </si>
  <si>
    <t>Used in R</t>
  </si>
  <si>
    <t>LogitShrinkAccuracy</t>
  </si>
  <si>
    <t>Predicted scores</t>
  </si>
  <si>
    <t>z</t>
  </si>
  <si>
    <t>perc</t>
  </si>
  <si>
    <t>Eq</t>
  </si>
  <si>
    <t>(4/3)</t>
  </si>
  <si>
    <t>(3/2)</t>
  </si>
  <si>
    <t>(2/1)</t>
  </si>
  <si>
    <t>(1/0)</t>
  </si>
  <si>
    <t>4 if &gt;</t>
  </si>
  <si>
    <t>3 if between</t>
  </si>
  <si>
    <t>2 if between</t>
  </si>
  <si>
    <t>1 if between</t>
  </si>
  <si>
    <t>0 if &lt;</t>
  </si>
  <si>
    <t>Equivalent scores</t>
  </si>
  <si>
    <t>Percentiles</t>
  </si>
  <si>
    <t>5th</t>
  </si>
  <si>
    <t>1st</t>
  </si>
  <si>
    <t>2nd</t>
  </si>
  <si>
    <t>LOGITSHRINK ACCURACY</t>
  </si>
  <si>
    <t>ACCURACY (back-transformed)</t>
  </si>
  <si>
    <t>Perfect- The blue points are the application of the inverse transformation, which correponds to the direct one after having swapped X and Y (red curve). So, the Equation is correct</t>
  </si>
  <si>
    <t>Compact formula</t>
  </si>
  <si>
    <t>Skweness</t>
  </si>
  <si>
    <t>Standardization Sample</t>
  </si>
  <si>
    <t>Diagnostic cases</t>
  </si>
  <si>
    <t>Age (yrs)</t>
  </si>
  <si>
    <t>Education (yrs)</t>
  </si>
  <si>
    <t>Accuracy (0-36)</t>
  </si>
  <si>
    <t>Patient input data</t>
  </si>
  <si>
    <t>UNIVARIATE diagnoses</t>
  </si>
  <si>
    <t>BIVARIATE diagnosis</t>
  </si>
  <si>
    <t>Percentile</t>
  </si>
  <si>
    <t>Equivalent</t>
  </si>
  <si>
    <t>Warnings</t>
  </si>
  <si>
    <t>zAccuracy</t>
  </si>
  <si>
    <t>Original correlation</t>
  </si>
  <si>
    <t>Mahalanobis distance</t>
  </si>
  <si>
    <t>Correlation between residuals</t>
  </si>
  <si>
    <t>p-value</t>
  </si>
  <si>
    <t>Percentile (100=score on bivariate mean)</t>
  </si>
  <si>
    <t>Direction</t>
  </si>
  <si>
    <t>Mahalanobis Distance Computation</t>
  </si>
  <si>
    <t>Theoretically relevant points</t>
  </si>
  <si>
    <t>Scaled to radius=1</t>
  </si>
  <si>
    <t>Slow</t>
  </si>
  <si>
    <t>Slow-inaccurate</t>
  </si>
  <si>
    <t>Inaccurate</t>
  </si>
  <si>
    <t>Fast-inaccurate</t>
  </si>
  <si>
    <t>Fast</t>
  </si>
  <si>
    <t>Fast-accurate</t>
  </si>
  <si>
    <t>Accurate</t>
  </si>
  <si>
    <t>Slow-accurate</t>
  </si>
  <si>
    <t>Alpha level=</t>
  </si>
  <si>
    <t>Diagnosis</t>
  </si>
  <si>
    <t>Mahalanobis D.</t>
  </si>
  <si>
    <r>
      <rPr>
        <b/>
        <sz val="11"/>
        <color theme="1"/>
        <rFont val="Calibri"/>
        <family val="2"/>
        <scheme val="minor"/>
      </rPr>
      <t>Accuracy</t>
    </r>
    <r>
      <rPr>
        <sz val="11"/>
        <color theme="1"/>
        <rFont val="Calibri"/>
        <family val="2"/>
        <scheme val="minor"/>
      </rPr>
      <t xml:space="preserve"> diagnosis</t>
    </r>
  </si>
  <si>
    <t>Education replaced with…</t>
  </si>
  <si>
    <t>m.6</t>
  </si>
  <si>
    <t>m.7</t>
  </si>
  <si>
    <t>m.5</t>
  </si>
  <si>
    <t>m.4</t>
  </si>
  <si>
    <t>m.1</t>
  </si>
  <si>
    <t>m.3</t>
  </si>
  <si>
    <t>m.2</t>
  </si>
  <si>
    <t>WAIC</t>
  </si>
  <si>
    <t>Model</t>
  </si>
  <si>
    <t>dWAIC</t>
  </si>
  <si>
    <t>dSE</t>
  </si>
  <si>
    <t>Logit-Accuracy</t>
  </si>
  <si>
    <t>SD</t>
  </si>
  <si>
    <t>Posterior distribution</t>
  </si>
  <si>
    <t>Parameter</t>
  </si>
  <si>
    <t>Akaike Weights</t>
  </si>
  <si>
    <t>Skewness</t>
  </si>
  <si>
    <t>m.5y</t>
  </si>
  <si>
    <t>Only young (&lt;42)</t>
  </si>
  <si>
    <t>Gender (0=male, 1=female)</t>
  </si>
  <si>
    <t>Do not change axes' limits as these are tuned on the minimum and maximum theoretical values (-7,5) for X and (-10,4) for Y</t>
  </si>
  <si>
    <t>For Tables</t>
  </si>
  <si>
    <t>For plots</t>
  </si>
  <si>
    <t>Ed</t>
  </si>
  <si>
    <t>Speed</t>
  </si>
  <si>
    <t>zSpeed</t>
  </si>
  <si>
    <t>SPEED</t>
  </si>
  <si>
    <t>Lower bounds are extended to X=-8 and Y=-11 in order to minimize overlap between dots and labels in the plot</t>
  </si>
  <si>
    <r>
      <rPr>
        <b/>
        <sz val="11"/>
        <color theme="1"/>
        <rFont val="Calibri"/>
        <family val="2"/>
        <scheme val="minor"/>
      </rPr>
      <t>Time</t>
    </r>
    <r>
      <rPr>
        <sz val="11"/>
        <color theme="1"/>
        <rFont val="Calibri"/>
        <family val="2"/>
        <scheme val="minor"/>
      </rPr>
      <t xml:space="preserve"> diagnosis</t>
    </r>
  </si>
  <si>
    <t>Time (0-36)</t>
  </si>
  <si>
    <t>Sex (M/F)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</si>
</sst>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"/>
    <numFmt numFmtId="166" formatCode="0.000"/>
    <numFmt numFmtId="167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rgb="FF000000"/>
      <name val="Lucida Sans"/>
      <family val="2"/>
    </font>
    <font>
      <sz val="8"/>
      <color rgb="FF000000"/>
      <name val="Lucida Sans"/>
      <family val="2"/>
    </font>
    <font>
      <sz val="10"/>
      <color rgb="FF000000"/>
      <name val="Lucida Sans"/>
      <family val="2"/>
    </font>
    <font>
      <sz val="8"/>
      <color theme="1"/>
      <name val="Calibri"/>
      <family val="2"/>
      <scheme val="minor"/>
    </font>
    <font>
      <sz val="9"/>
      <color rgb="FF000000"/>
      <name val="Lucida Sans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0000"/>
      <name val="Lucida Sans"/>
      <family val="2"/>
    </font>
    <font>
      <sz val="7"/>
      <color rgb="FF000000"/>
      <name val="Lucida Sans"/>
      <family val="2"/>
    </font>
    <font>
      <i/>
      <sz val="10"/>
      <color rgb="FF000000"/>
      <name val="Lucida Sans"/>
      <family val="2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33333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0" fillId="2" borderId="0" xfId="0" applyFill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0" fillId="3" borderId="0" xfId="0" applyFill="1"/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3" fontId="9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3" fontId="11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0" fillId="4" borderId="0" xfId="0" applyFill="1"/>
    <xf numFmtId="10" fontId="7" fillId="3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0" fillId="5" borderId="0" xfId="0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/>
    </xf>
    <xf numFmtId="0" fontId="0" fillId="2" borderId="0" xfId="0" applyFont="1" applyFill="1"/>
    <xf numFmtId="0" fontId="0" fillId="2" borderId="0" xfId="0" applyFont="1" applyFill="1" applyAlignment="1">
      <alignment horizontal="right"/>
    </xf>
    <xf numFmtId="0" fontId="0" fillId="2" borderId="0" xfId="0" applyFont="1" applyFill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6" borderId="0" xfId="0" applyFill="1"/>
    <xf numFmtId="0" fontId="0" fillId="7" borderId="0" xfId="0" applyFill="1"/>
    <xf numFmtId="0" fontId="12" fillId="0" borderId="0" xfId="0" applyFont="1"/>
    <xf numFmtId="0" fontId="0" fillId="8" borderId="0" xfId="0" applyFill="1"/>
    <xf numFmtId="0" fontId="0" fillId="0" borderId="0" xfId="0" applyFont="1"/>
    <xf numFmtId="0" fontId="0" fillId="9" borderId="0" xfId="0" applyFont="1" applyFill="1"/>
    <xf numFmtId="0" fontId="0" fillId="9" borderId="0" xfId="0" applyFill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0" fillId="1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11" borderId="0" xfId="0" applyFill="1"/>
    <xf numFmtId="0" fontId="14" fillId="0" borderId="0" xfId="0" applyFont="1" applyAlignment="1">
      <alignment horizontal="left"/>
    </xf>
    <xf numFmtId="164" fontId="0" fillId="10" borderId="0" xfId="0" applyNumberFormat="1" applyFill="1" applyAlignment="1">
      <alignment horizontal="center"/>
    </xf>
    <xf numFmtId="166" fontId="0" fillId="10" borderId="0" xfId="0" applyNumberFormat="1" applyFill="1" applyAlignment="1">
      <alignment horizontal="center"/>
    </xf>
    <xf numFmtId="1" fontId="0" fillId="10" borderId="0" xfId="0" applyNumberFormat="1" applyFill="1" applyAlignment="1">
      <alignment horizontal="center"/>
    </xf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4" borderId="0" xfId="0" applyFill="1" applyAlignment="1">
      <alignment horizontal="center"/>
    </xf>
    <xf numFmtId="1" fontId="0" fillId="14" borderId="0" xfId="0" applyNumberFormat="1" applyFill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5" borderId="0" xfId="0" applyFont="1" applyFill="1"/>
    <xf numFmtId="0" fontId="2" fillId="0" borderId="0" xfId="0" applyFont="1" applyFill="1" applyAlignment="1">
      <alignment horizontal="center"/>
    </xf>
    <xf numFmtId="165" fontId="0" fillId="14" borderId="0" xfId="0" applyNumberFormat="1" applyFill="1" applyAlignment="1">
      <alignment horizontal="center"/>
    </xf>
    <xf numFmtId="0" fontId="13" fillId="0" borderId="0" xfId="0" applyFont="1" applyAlignment="1">
      <alignment horizontal="center"/>
    </xf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0" fontId="1" fillId="0" borderId="0" xfId="0" applyFont="1"/>
    <xf numFmtId="0" fontId="9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9" fontId="1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7" fontId="0" fillId="0" borderId="11" xfId="0" applyNumberFormat="1" applyBorder="1"/>
    <xf numFmtId="167" fontId="0" fillId="0" borderId="14" xfId="0" applyNumberFormat="1" applyBorder="1"/>
    <xf numFmtId="167" fontId="0" fillId="0" borderId="8" xfId="0" applyNumberFormat="1" applyBorder="1"/>
    <xf numFmtId="167" fontId="0" fillId="0" borderId="10" xfId="0" applyNumberFormat="1" applyBorder="1"/>
    <xf numFmtId="167" fontId="0" fillId="0" borderId="13" xfId="0" applyNumberFormat="1" applyBorder="1"/>
    <xf numFmtId="167" fontId="0" fillId="0" borderId="7" xfId="0" applyNumberFormat="1" applyBorder="1"/>
    <xf numFmtId="167" fontId="0" fillId="0" borderId="12" xfId="0" applyNumberFormat="1" applyBorder="1"/>
    <xf numFmtId="167" fontId="0" fillId="0" borderId="15" xfId="0" applyNumberFormat="1" applyBorder="1"/>
    <xf numFmtId="167" fontId="0" fillId="0" borderId="9" xfId="0" applyNumberFormat="1" applyBorder="1"/>
    <xf numFmtId="0" fontId="0" fillId="21" borderId="0" xfId="0" applyFill="1"/>
    <xf numFmtId="166" fontId="0" fillId="14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20" borderId="0" xfId="0" applyFill="1" applyBorder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1" borderId="0" xfId="0" applyFill="1" applyBorder="1"/>
    <xf numFmtId="0" fontId="0" fillId="5" borderId="0" xfId="0" applyFill="1" applyBorder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88296001834722"/>
          <c:y val="3.5990345813720272E-2"/>
          <c:w val="0.79834253276479972"/>
          <c:h val="0.8062600584433344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9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5-4C73-B650-16E7D34B943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85-4C73-B650-16E7D34B943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5-4C73-B650-16E7D34B943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85-4C73-B650-16E7D34B943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5-4C73-B650-16E7D34B943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5-4C73-B650-16E7D34B943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5-4C73-B650-16E7D34B9439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85-4C73-B650-16E7D34B9439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it-IT"/>
                      <a:t>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85-4C73-B650-16E7D34B9439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it-IT"/>
                      <a:t>10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85-4C73-B650-16E7D34B9439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it-IT"/>
                      <a:t>11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85-4C73-B650-16E7D34B9439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it-IT"/>
                      <a:t>12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85-4C73-B650-16E7D34B9439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it-IT"/>
                      <a:t>13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85-4C73-B650-16E7D34B9439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it-IT"/>
                      <a:t>14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85-4C73-B650-16E7D34B9439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it-IT"/>
                      <a:t>15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385-4C73-B650-16E7D34B9439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it-IT"/>
                      <a:t>16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85-4C73-B650-16E7D34B9439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it-IT"/>
                      <a:t>17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385-4C73-B650-16E7D34B9439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it-IT"/>
                      <a:t>18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85-4C73-B650-16E7D34B9439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it-IT"/>
                      <a:t>19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385-4C73-B650-16E7D34B9439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it-IT"/>
                      <a:t>20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85-4C73-B650-16E7D34B9439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it-IT"/>
                      <a:t>21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385-4C73-B650-16E7D34B9439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it-IT"/>
                      <a:t>22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385-4C73-B650-16E7D34B9439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it-IT"/>
                      <a:t>23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385-4C73-B650-16E7D34B9439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it-IT"/>
                      <a:t>24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385-4C73-B650-16E7D34B9439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it-IT"/>
                      <a:t>25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385-4C73-B650-16E7D34B9439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it-IT"/>
                      <a:t>26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385-4C73-B650-16E7D34B9439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it-IT"/>
                      <a:t>27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385-4C73-B650-16E7D34B9439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it-IT"/>
                      <a:t>28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385-4C73-B650-16E7D34B9439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it-IT"/>
                      <a:t>29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385-4C73-B650-16E7D34B9439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it-IT"/>
                      <a:t>30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385-4C73-B650-16E7D34B9439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r>
                      <a:rPr lang="it-IT"/>
                      <a:t>31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385-4C73-B650-16E7D34B9439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it-IT"/>
                      <a:t>32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385-4C73-B650-16E7D34B9439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it-IT"/>
                      <a:t>33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385-4C73-B650-16E7D34B9439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it-IT"/>
                      <a:t>34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385-4C73-B650-16E7D34B9439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it-IT"/>
                      <a:t>35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385-4C73-B650-16E7D34B9439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rPr lang="it-IT"/>
                      <a:t>36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385-4C73-B650-16E7D34B9439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rPr lang="it-IT"/>
                      <a:t>37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385-4C73-B650-16E7D34B9439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it-IT"/>
                      <a:t>38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385-4C73-B650-16E7D34B9439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r>
                      <a:rPr lang="it-IT"/>
                      <a:t>39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385-4C73-B650-16E7D34B9439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r>
                      <a:rPr lang="it-IT"/>
                      <a:t>40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385-4C73-B650-16E7D34B9439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r>
                      <a:rPr lang="it-IT"/>
                      <a:t>41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385-4C73-B650-16E7D34B9439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it-IT"/>
                      <a:t>42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385-4C73-B650-16E7D34B9439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r>
                      <a:rPr lang="it-IT"/>
                      <a:t>43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385-4C73-B650-16E7D34B9439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r>
                      <a:rPr lang="it-IT"/>
                      <a:t>44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385-4C73-B650-16E7D34B9439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r>
                      <a:rPr lang="it-IT"/>
                      <a:t>45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385-4C73-B650-16E7D34B9439}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r>
                      <a:rPr lang="it-IT"/>
                      <a:t>46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385-4C73-B650-16E7D34B9439}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r>
                      <a:rPr lang="it-IT"/>
                      <a:t>47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385-4C73-B650-16E7D34B9439}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r>
                      <a:rPr lang="it-IT"/>
                      <a:t>48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385-4C73-B650-16E7D34B9439}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r>
                      <a:rPr lang="it-IT"/>
                      <a:t>49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385-4C73-B650-16E7D34B9439}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r>
                      <a:rPr lang="it-IT"/>
                      <a:t>50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385-4C73-B650-16E7D34B9439}"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r>
                      <a:rPr lang="it-IT"/>
                      <a:t>51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385-4C73-B650-16E7D34B9439}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r>
                      <a:rPr lang="it-IT"/>
                      <a:t>52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385-4C73-B650-16E7D34B9439}"/>
                </c:ext>
              </c:extLst>
            </c:dLbl>
            <c:dLbl>
              <c:idx val="52"/>
              <c:layout/>
              <c:tx>
                <c:rich>
                  <a:bodyPr/>
                  <a:lstStyle/>
                  <a:p>
                    <a:r>
                      <a:rPr lang="it-IT"/>
                      <a:t>53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385-4C73-B650-16E7D34B9439}"/>
                </c:ext>
              </c:extLst>
            </c:dLbl>
            <c:dLbl>
              <c:idx val="53"/>
              <c:layout/>
              <c:tx>
                <c:rich>
                  <a:bodyPr/>
                  <a:lstStyle/>
                  <a:p>
                    <a:r>
                      <a:rPr lang="it-IT"/>
                      <a:t>54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385-4C73-B650-16E7D34B9439}"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r>
                      <a:rPr lang="it-IT"/>
                      <a:t>55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E385-4C73-B650-16E7D34B9439}"/>
                </c:ext>
              </c:extLst>
            </c:dLbl>
            <c:dLbl>
              <c:idx val="55"/>
              <c:layout/>
              <c:tx>
                <c:rich>
                  <a:bodyPr/>
                  <a:lstStyle/>
                  <a:p>
                    <a:r>
                      <a:rPr lang="it-IT"/>
                      <a:t>56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E385-4C73-B650-16E7D34B9439}"/>
                </c:ext>
              </c:extLst>
            </c:dLbl>
            <c:dLbl>
              <c:idx val="56"/>
              <c:layout/>
              <c:tx>
                <c:rich>
                  <a:bodyPr/>
                  <a:lstStyle/>
                  <a:p>
                    <a:r>
                      <a:rPr lang="it-IT"/>
                      <a:t>57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385-4C73-B650-16E7D34B9439}"/>
                </c:ext>
              </c:extLst>
            </c:dLbl>
            <c:dLbl>
              <c:idx val="57"/>
              <c:layout/>
              <c:tx>
                <c:rich>
                  <a:bodyPr/>
                  <a:lstStyle/>
                  <a:p>
                    <a:r>
                      <a:rPr lang="it-IT"/>
                      <a:t>58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E385-4C73-B650-16E7D34B9439}"/>
                </c:ext>
              </c:extLst>
            </c:dLbl>
            <c:dLbl>
              <c:idx val="58"/>
              <c:layout/>
              <c:tx>
                <c:rich>
                  <a:bodyPr/>
                  <a:lstStyle/>
                  <a:p>
                    <a:r>
                      <a:rPr lang="it-IT"/>
                      <a:t>59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E385-4C73-B650-16E7D34B9439}"/>
                </c:ext>
              </c:extLst>
            </c:dLbl>
            <c:dLbl>
              <c:idx val="59"/>
              <c:layout/>
              <c:tx>
                <c:rich>
                  <a:bodyPr/>
                  <a:lstStyle/>
                  <a:p>
                    <a:r>
                      <a:rPr lang="it-IT"/>
                      <a:t>60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E385-4C73-B650-16E7D34B9439}"/>
                </c:ext>
              </c:extLst>
            </c:dLbl>
            <c:dLbl>
              <c:idx val="60"/>
              <c:layout/>
              <c:tx>
                <c:rich>
                  <a:bodyPr/>
                  <a:lstStyle/>
                  <a:p>
                    <a:r>
                      <a:rPr lang="it-IT"/>
                      <a:t>61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E385-4C73-B650-16E7D34B9439}"/>
                </c:ext>
              </c:extLst>
            </c:dLbl>
            <c:dLbl>
              <c:idx val="61"/>
              <c:layout/>
              <c:tx>
                <c:rich>
                  <a:bodyPr/>
                  <a:lstStyle/>
                  <a:p>
                    <a:r>
                      <a:rPr lang="it-IT"/>
                      <a:t>62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E385-4C73-B650-16E7D34B9439}"/>
                </c:ext>
              </c:extLst>
            </c:dLbl>
            <c:dLbl>
              <c:idx val="62"/>
              <c:layout/>
              <c:tx>
                <c:rich>
                  <a:bodyPr/>
                  <a:lstStyle/>
                  <a:p>
                    <a:r>
                      <a:rPr lang="it-IT"/>
                      <a:t>63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E385-4C73-B650-16E7D34B9439}"/>
                </c:ext>
              </c:extLst>
            </c:dLbl>
            <c:dLbl>
              <c:idx val="63"/>
              <c:layout/>
              <c:tx>
                <c:rich>
                  <a:bodyPr/>
                  <a:lstStyle/>
                  <a:p>
                    <a:r>
                      <a:rPr lang="it-IT"/>
                      <a:t>64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E385-4C73-B650-16E7D34B9439}"/>
                </c:ext>
              </c:extLst>
            </c:dLbl>
            <c:dLbl>
              <c:idx val="64"/>
              <c:layout/>
              <c:tx>
                <c:rich>
                  <a:bodyPr/>
                  <a:lstStyle/>
                  <a:p>
                    <a:r>
                      <a:rPr lang="it-IT"/>
                      <a:t>65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E385-4C73-B650-16E7D34B9439}"/>
                </c:ext>
              </c:extLst>
            </c:dLbl>
            <c:dLbl>
              <c:idx val="65"/>
              <c:layout/>
              <c:tx>
                <c:rich>
                  <a:bodyPr/>
                  <a:lstStyle/>
                  <a:p>
                    <a:r>
                      <a:rPr lang="it-IT"/>
                      <a:t>66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E385-4C73-B650-16E7D34B9439}"/>
                </c:ext>
              </c:extLst>
            </c:dLbl>
            <c:dLbl>
              <c:idx val="66"/>
              <c:layout/>
              <c:tx>
                <c:rich>
                  <a:bodyPr/>
                  <a:lstStyle/>
                  <a:p>
                    <a:r>
                      <a:rPr lang="it-IT"/>
                      <a:t>67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E385-4C73-B650-16E7D34B9439}"/>
                </c:ext>
              </c:extLst>
            </c:dLbl>
            <c:dLbl>
              <c:idx val="67"/>
              <c:layout/>
              <c:tx>
                <c:rich>
                  <a:bodyPr/>
                  <a:lstStyle/>
                  <a:p>
                    <a:r>
                      <a:rPr lang="it-IT"/>
                      <a:t>68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E385-4C73-B650-16E7D34B9439}"/>
                </c:ext>
              </c:extLst>
            </c:dLbl>
            <c:dLbl>
              <c:idx val="68"/>
              <c:layout/>
              <c:tx>
                <c:rich>
                  <a:bodyPr/>
                  <a:lstStyle/>
                  <a:p>
                    <a:r>
                      <a:rPr lang="it-IT"/>
                      <a:t>69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E385-4C73-B650-16E7D34B9439}"/>
                </c:ext>
              </c:extLst>
            </c:dLbl>
            <c:dLbl>
              <c:idx val="69"/>
              <c:layout/>
              <c:tx>
                <c:rich>
                  <a:bodyPr/>
                  <a:lstStyle/>
                  <a:p>
                    <a:r>
                      <a:rPr lang="it-IT"/>
                      <a:t>70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E385-4C73-B650-16E7D34B9439}"/>
                </c:ext>
              </c:extLst>
            </c:dLbl>
            <c:dLbl>
              <c:idx val="70"/>
              <c:layout/>
              <c:tx>
                <c:rich>
                  <a:bodyPr/>
                  <a:lstStyle/>
                  <a:p>
                    <a:r>
                      <a:rPr lang="it-IT"/>
                      <a:t>71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E385-4C73-B650-16E7D34B9439}"/>
                </c:ext>
              </c:extLst>
            </c:dLbl>
            <c:dLbl>
              <c:idx val="71"/>
              <c:layout/>
              <c:tx>
                <c:rich>
                  <a:bodyPr/>
                  <a:lstStyle/>
                  <a:p>
                    <a:r>
                      <a:rPr lang="it-IT"/>
                      <a:t>72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E385-4C73-B650-16E7D34B9439}"/>
                </c:ext>
              </c:extLst>
            </c:dLbl>
            <c:dLbl>
              <c:idx val="72"/>
              <c:layout/>
              <c:tx>
                <c:rich>
                  <a:bodyPr/>
                  <a:lstStyle/>
                  <a:p>
                    <a:r>
                      <a:rPr lang="it-IT"/>
                      <a:t>73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E385-4C73-B650-16E7D34B9439}"/>
                </c:ext>
              </c:extLst>
            </c:dLbl>
            <c:dLbl>
              <c:idx val="73"/>
              <c:layout/>
              <c:tx>
                <c:rich>
                  <a:bodyPr/>
                  <a:lstStyle/>
                  <a:p>
                    <a:r>
                      <a:rPr lang="it-IT"/>
                      <a:t>74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E385-4C73-B650-16E7D34B9439}"/>
                </c:ext>
              </c:extLst>
            </c:dLbl>
            <c:dLbl>
              <c:idx val="74"/>
              <c:layout/>
              <c:tx>
                <c:rich>
                  <a:bodyPr/>
                  <a:lstStyle/>
                  <a:p>
                    <a:r>
                      <a:rPr lang="it-IT"/>
                      <a:t>75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E385-4C73-B650-16E7D34B9439}"/>
                </c:ext>
              </c:extLst>
            </c:dLbl>
            <c:dLbl>
              <c:idx val="75"/>
              <c:layout/>
              <c:tx>
                <c:rich>
                  <a:bodyPr/>
                  <a:lstStyle/>
                  <a:p>
                    <a:r>
                      <a:rPr lang="it-IT"/>
                      <a:t>76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E385-4C73-B650-16E7D34B9439}"/>
                </c:ext>
              </c:extLst>
            </c:dLbl>
            <c:dLbl>
              <c:idx val="76"/>
              <c:layout/>
              <c:tx>
                <c:rich>
                  <a:bodyPr/>
                  <a:lstStyle/>
                  <a:p>
                    <a:r>
                      <a:rPr lang="it-IT"/>
                      <a:t>77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E385-4C73-B650-16E7D34B9439}"/>
                </c:ext>
              </c:extLst>
            </c:dLbl>
            <c:dLbl>
              <c:idx val="77"/>
              <c:layout/>
              <c:tx>
                <c:rich>
                  <a:bodyPr/>
                  <a:lstStyle/>
                  <a:p>
                    <a:r>
                      <a:rPr lang="it-IT"/>
                      <a:t>78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E385-4C73-B650-16E7D34B9439}"/>
                </c:ext>
              </c:extLst>
            </c:dLbl>
            <c:dLbl>
              <c:idx val="78"/>
              <c:layout/>
              <c:tx>
                <c:rich>
                  <a:bodyPr/>
                  <a:lstStyle/>
                  <a:p>
                    <a:r>
                      <a:rPr lang="it-IT"/>
                      <a:t>79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E385-4C73-B650-16E7D34B9439}"/>
                </c:ext>
              </c:extLst>
            </c:dLbl>
            <c:dLbl>
              <c:idx val="79"/>
              <c:layout/>
              <c:tx>
                <c:rich>
                  <a:bodyPr/>
                  <a:lstStyle/>
                  <a:p>
                    <a:r>
                      <a:rPr lang="it-IT"/>
                      <a:t>80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E385-4C73-B650-16E7D34B9439}"/>
                </c:ext>
              </c:extLst>
            </c:dLbl>
            <c:dLbl>
              <c:idx val="80"/>
              <c:layout/>
              <c:tx>
                <c:rich>
                  <a:bodyPr/>
                  <a:lstStyle/>
                  <a:p>
                    <a:r>
                      <a:rPr lang="it-IT"/>
                      <a:t>81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E385-4C73-B650-16E7D34B9439}"/>
                </c:ext>
              </c:extLst>
            </c:dLbl>
            <c:dLbl>
              <c:idx val="81"/>
              <c:layout/>
              <c:tx>
                <c:rich>
                  <a:bodyPr/>
                  <a:lstStyle/>
                  <a:p>
                    <a:r>
                      <a:rPr lang="it-IT"/>
                      <a:t>82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E385-4C73-B650-16E7D34B9439}"/>
                </c:ext>
              </c:extLst>
            </c:dLbl>
            <c:dLbl>
              <c:idx val="82"/>
              <c:layout/>
              <c:tx>
                <c:rich>
                  <a:bodyPr/>
                  <a:lstStyle/>
                  <a:p>
                    <a:r>
                      <a:rPr lang="it-IT"/>
                      <a:t>83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E385-4C73-B650-16E7D34B9439}"/>
                </c:ext>
              </c:extLst>
            </c:dLbl>
            <c:dLbl>
              <c:idx val="83"/>
              <c:layout/>
              <c:tx>
                <c:rich>
                  <a:bodyPr/>
                  <a:lstStyle/>
                  <a:p>
                    <a:r>
                      <a:rPr lang="it-IT"/>
                      <a:t>84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E385-4C73-B650-16E7D34B9439}"/>
                </c:ext>
              </c:extLst>
            </c:dLbl>
            <c:dLbl>
              <c:idx val="84"/>
              <c:layout/>
              <c:tx>
                <c:rich>
                  <a:bodyPr/>
                  <a:lstStyle/>
                  <a:p>
                    <a:r>
                      <a:rPr lang="it-IT"/>
                      <a:t>85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E385-4C73-B650-16E7D34B9439}"/>
                </c:ext>
              </c:extLst>
            </c:dLbl>
            <c:dLbl>
              <c:idx val="85"/>
              <c:layout/>
              <c:tx>
                <c:rich>
                  <a:bodyPr/>
                  <a:lstStyle/>
                  <a:p>
                    <a:r>
                      <a:rPr lang="it-IT"/>
                      <a:t>86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E385-4C73-B650-16E7D34B9439}"/>
                </c:ext>
              </c:extLst>
            </c:dLbl>
            <c:dLbl>
              <c:idx val="86"/>
              <c:layout/>
              <c:tx>
                <c:rich>
                  <a:bodyPr/>
                  <a:lstStyle/>
                  <a:p>
                    <a:r>
                      <a:rPr lang="it-IT"/>
                      <a:t>87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E385-4C73-B650-16E7D34B9439}"/>
                </c:ext>
              </c:extLst>
            </c:dLbl>
            <c:dLbl>
              <c:idx val="87"/>
              <c:layout/>
              <c:tx>
                <c:rich>
                  <a:bodyPr/>
                  <a:lstStyle/>
                  <a:p>
                    <a:r>
                      <a:rPr lang="it-IT"/>
                      <a:t>88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E385-4C73-B650-16E7D34B9439}"/>
                </c:ext>
              </c:extLst>
            </c:dLbl>
            <c:dLbl>
              <c:idx val="88"/>
              <c:layout/>
              <c:tx>
                <c:rich>
                  <a:bodyPr/>
                  <a:lstStyle/>
                  <a:p>
                    <a:r>
                      <a:rPr lang="it-IT"/>
                      <a:t>89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E385-4C73-B650-16E7D34B9439}"/>
                </c:ext>
              </c:extLst>
            </c:dLbl>
            <c:dLbl>
              <c:idx val="89"/>
              <c:layout/>
              <c:tx>
                <c:rich>
                  <a:bodyPr/>
                  <a:lstStyle/>
                  <a:p>
                    <a:r>
                      <a:rPr lang="it-IT"/>
                      <a:t>90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E385-4C73-B650-16E7D34B9439}"/>
                </c:ext>
              </c:extLst>
            </c:dLbl>
            <c:dLbl>
              <c:idx val="90"/>
              <c:layout/>
              <c:tx>
                <c:rich>
                  <a:bodyPr/>
                  <a:lstStyle/>
                  <a:p>
                    <a:r>
                      <a:rPr lang="it-IT"/>
                      <a:t>91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E385-4C73-B650-16E7D34B9439}"/>
                </c:ext>
              </c:extLst>
            </c:dLbl>
            <c:dLbl>
              <c:idx val="91"/>
              <c:layout/>
              <c:tx>
                <c:rich>
                  <a:bodyPr/>
                  <a:lstStyle/>
                  <a:p>
                    <a:r>
                      <a:rPr lang="it-IT"/>
                      <a:t>92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E385-4C73-B650-16E7D34B9439}"/>
                </c:ext>
              </c:extLst>
            </c:dLbl>
            <c:dLbl>
              <c:idx val="92"/>
              <c:layout/>
              <c:tx>
                <c:rich>
                  <a:bodyPr/>
                  <a:lstStyle/>
                  <a:p>
                    <a:r>
                      <a:rPr lang="it-IT"/>
                      <a:t>93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E385-4C73-B650-16E7D34B9439}"/>
                </c:ext>
              </c:extLst>
            </c:dLbl>
            <c:dLbl>
              <c:idx val="93"/>
              <c:layout/>
              <c:tx>
                <c:rich>
                  <a:bodyPr/>
                  <a:lstStyle/>
                  <a:p>
                    <a:r>
                      <a:rPr lang="it-IT"/>
                      <a:t>94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E385-4C73-B650-16E7D34B9439}"/>
                </c:ext>
              </c:extLst>
            </c:dLbl>
            <c:dLbl>
              <c:idx val="94"/>
              <c:layout/>
              <c:tx>
                <c:rich>
                  <a:bodyPr/>
                  <a:lstStyle/>
                  <a:p>
                    <a:r>
                      <a:rPr lang="it-IT"/>
                      <a:t>95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E385-4C73-B650-16E7D34B9439}"/>
                </c:ext>
              </c:extLst>
            </c:dLbl>
            <c:dLbl>
              <c:idx val="95"/>
              <c:layout/>
              <c:tx>
                <c:rich>
                  <a:bodyPr/>
                  <a:lstStyle/>
                  <a:p>
                    <a:r>
                      <a:rPr lang="it-IT"/>
                      <a:t>96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E385-4C73-B650-16E7D34B9439}"/>
                </c:ext>
              </c:extLst>
            </c:dLbl>
            <c:dLbl>
              <c:idx val="96"/>
              <c:layout/>
              <c:tx>
                <c:rich>
                  <a:bodyPr/>
                  <a:lstStyle/>
                  <a:p>
                    <a:r>
                      <a:rPr lang="it-IT"/>
                      <a:t>97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E385-4C73-B650-16E7D34B9439}"/>
                </c:ext>
              </c:extLst>
            </c:dLbl>
            <c:dLbl>
              <c:idx val="97"/>
              <c:layout/>
              <c:tx>
                <c:rich>
                  <a:bodyPr/>
                  <a:lstStyle/>
                  <a:p>
                    <a:r>
                      <a:rPr lang="it-IT"/>
                      <a:t>98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E385-4C73-B650-16E7D34B9439}"/>
                </c:ext>
              </c:extLst>
            </c:dLbl>
            <c:dLbl>
              <c:idx val="98"/>
              <c:layout/>
              <c:tx>
                <c:rich>
                  <a:bodyPr/>
                  <a:lstStyle/>
                  <a:p>
                    <a:r>
                      <a:rPr lang="it-IT"/>
                      <a:t>99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E385-4C73-B650-16E7D34B9439}"/>
                </c:ext>
              </c:extLst>
            </c:dLbl>
            <c:dLbl>
              <c:idx val="99"/>
              <c:layout/>
              <c:tx>
                <c:rich>
                  <a:bodyPr/>
                  <a:lstStyle/>
                  <a:p>
                    <a:r>
                      <a:rPr lang="it-IT"/>
                      <a:t>100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E385-4C73-B650-16E7D34B9439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r>
                      <a:rPr lang="it-IT"/>
                      <a:t>101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E385-4C73-B650-16E7D34B9439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r>
                      <a:rPr lang="it-IT"/>
                      <a:t>102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E385-4C73-B650-16E7D34B9439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r>
                      <a:rPr lang="it-IT"/>
                      <a:t>103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E385-4C73-B650-16E7D34B9439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r>
                      <a:rPr lang="it-IT"/>
                      <a:t>104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E385-4C73-B650-16E7D34B9439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r>
                      <a:rPr lang="it-IT"/>
                      <a:t>105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E385-4C73-B650-16E7D34B9439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r>
                      <a:rPr lang="it-IT"/>
                      <a:t>106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E385-4C73-B650-16E7D34B9439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r>
                      <a:rPr lang="it-IT"/>
                      <a:t>107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E385-4C73-B650-16E7D34B9439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r>
                      <a:rPr lang="it-IT"/>
                      <a:t>108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E385-4C73-B650-16E7D34B9439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r>
                      <a:rPr lang="it-IT"/>
                      <a:t>109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E385-4C73-B650-16E7D34B9439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r>
                      <a:rPr lang="it-IT"/>
                      <a:t>110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E385-4C73-B650-16E7D34B9439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r>
                      <a:rPr lang="it-IT"/>
                      <a:t>111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E385-4C73-B650-16E7D34B9439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r>
                      <a:rPr lang="it-IT"/>
                      <a:t>112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E385-4C73-B650-16E7D34B9439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r>
                      <a:rPr lang="it-IT"/>
                      <a:t>113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E385-4C73-B650-16E7D34B9439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r>
                      <a:rPr lang="it-IT"/>
                      <a:t>114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E385-4C73-B650-16E7D34B9439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r>
                      <a:rPr lang="it-IT"/>
                      <a:t>115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E385-4C73-B650-16E7D34B9439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r>
                      <a:rPr lang="it-IT"/>
                      <a:t>116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E385-4C73-B650-16E7D34B9439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r>
                      <a:rPr lang="it-IT"/>
                      <a:t>117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E385-4C73-B650-16E7D34B9439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r>
                      <a:rPr lang="it-IT"/>
                      <a:t>118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E385-4C73-B650-16E7D34B9439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r>
                      <a:rPr lang="it-IT"/>
                      <a:t>119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E385-4C73-B650-16E7D34B9439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r>
                      <a:rPr lang="it-IT"/>
                      <a:t>120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E385-4C73-B650-16E7D34B9439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r>
                      <a:rPr lang="it-IT"/>
                      <a:t>121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E385-4C73-B650-16E7D34B9439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r>
                      <a:rPr lang="it-IT"/>
                      <a:t>122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E385-4C73-B650-16E7D34B9439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r>
                      <a:rPr lang="it-IT"/>
                      <a:t>123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E385-4C73-B650-16E7D34B9439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r>
                      <a:rPr lang="it-IT"/>
                      <a:t>124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E385-4C73-B650-16E7D34B9439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r>
                      <a:rPr lang="it-IT"/>
                      <a:t>125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E385-4C73-B650-16E7D34B9439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r>
                      <a:rPr lang="it-IT"/>
                      <a:t>126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E385-4C73-B650-16E7D34B9439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r>
                      <a:rPr lang="it-IT"/>
                      <a:t>127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E385-4C73-B650-16E7D34B9439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r>
                      <a:rPr lang="it-IT"/>
                      <a:t>128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E385-4C73-B650-16E7D34B9439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r>
                      <a:rPr lang="it-IT"/>
                      <a:t>129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E385-4C73-B650-16E7D34B9439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r>
                      <a:rPr lang="it-IT"/>
                      <a:t>130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E385-4C73-B650-16E7D34B9439}"/>
                </c:ext>
              </c:extLst>
            </c:dLbl>
            <c:dLbl>
              <c:idx val="130"/>
              <c:tx>
                <c:rich>
                  <a:bodyPr/>
                  <a:lstStyle/>
                  <a:p>
                    <a:r>
                      <a:rPr lang="it-IT"/>
                      <a:t>131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E385-4C73-B650-16E7D34B9439}"/>
                </c:ext>
              </c:extLst>
            </c:dLbl>
            <c:dLbl>
              <c:idx val="131"/>
              <c:tx>
                <c:rich>
                  <a:bodyPr/>
                  <a:lstStyle/>
                  <a:p>
                    <a:r>
                      <a:rPr lang="it-IT"/>
                      <a:t>132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E385-4C73-B650-16E7D34B9439}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r>
                      <a:rPr lang="it-IT"/>
                      <a:t>133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E385-4C73-B650-16E7D34B9439}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r>
                      <a:rPr lang="it-IT"/>
                      <a:t>134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E385-4C73-B650-16E7D34B9439}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r>
                      <a:rPr lang="it-IT"/>
                      <a:t>135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E385-4C73-B650-16E7D34B9439}"/>
                </c:ext>
              </c:extLst>
            </c:dLbl>
            <c:dLbl>
              <c:idx val="135"/>
              <c:tx>
                <c:rich>
                  <a:bodyPr/>
                  <a:lstStyle/>
                  <a:p>
                    <a:r>
                      <a:rPr lang="it-IT"/>
                      <a:t>136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E385-4C73-B650-16E7D34B9439}"/>
                </c:ext>
              </c:extLst>
            </c:dLbl>
            <c:dLbl>
              <c:idx val="136"/>
              <c:tx>
                <c:rich>
                  <a:bodyPr/>
                  <a:lstStyle/>
                  <a:p>
                    <a:r>
                      <a:rPr lang="it-IT"/>
                      <a:t>137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E385-4C73-B650-16E7D34B9439}"/>
                </c:ext>
              </c:extLst>
            </c:dLbl>
            <c:dLbl>
              <c:idx val="137"/>
              <c:tx>
                <c:rich>
                  <a:bodyPr/>
                  <a:lstStyle/>
                  <a:p>
                    <a:r>
                      <a:rPr lang="it-IT"/>
                      <a:t>138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E385-4C73-B650-16E7D34B9439}"/>
                </c:ext>
              </c:extLst>
            </c:dLbl>
            <c:dLbl>
              <c:idx val="138"/>
              <c:tx>
                <c:rich>
                  <a:bodyPr/>
                  <a:lstStyle/>
                  <a:p>
                    <a:r>
                      <a:rPr lang="it-IT"/>
                      <a:t>139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E385-4C73-B650-16E7D34B9439}"/>
                </c:ext>
              </c:extLst>
            </c:dLbl>
            <c:dLbl>
              <c:idx val="139"/>
              <c:tx>
                <c:rich>
                  <a:bodyPr/>
                  <a:lstStyle/>
                  <a:p>
                    <a:r>
                      <a:rPr lang="it-IT"/>
                      <a:t>140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E385-4C73-B650-16E7D34B9439}"/>
                </c:ext>
              </c:extLst>
            </c:dLbl>
            <c:dLbl>
              <c:idx val="140"/>
              <c:tx>
                <c:rich>
                  <a:bodyPr/>
                  <a:lstStyle/>
                  <a:p>
                    <a:r>
                      <a:rPr lang="it-IT"/>
                      <a:t>141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E385-4C73-B650-16E7D34B9439}"/>
                </c:ext>
              </c:extLst>
            </c:dLbl>
            <c:dLbl>
              <c:idx val="141"/>
              <c:tx>
                <c:rich>
                  <a:bodyPr/>
                  <a:lstStyle/>
                  <a:p>
                    <a:r>
                      <a:rPr lang="it-IT"/>
                      <a:t>142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E385-4C73-B650-16E7D34B9439}"/>
                </c:ext>
              </c:extLst>
            </c:dLbl>
            <c:dLbl>
              <c:idx val="142"/>
              <c:tx>
                <c:rich>
                  <a:bodyPr/>
                  <a:lstStyle/>
                  <a:p>
                    <a:r>
                      <a:rPr lang="it-IT"/>
                      <a:t>143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E385-4C73-B650-16E7D34B9439}"/>
                </c:ext>
              </c:extLst>
            </c:dLbl>
            <c:dLbl>
              <c:idx val="143"/>
              <c:tx>
                <c:rich>
                  <a:bodyPr/>
                  <a:lstStyle/>
                  <a:p>
                    <a:r>
                      <a:rPr lang="it-IT"/>
                      <a:t>144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E385-4C73-B650-16E7D34B9439}"/>
                </c:ext>
              </c:extLst>
            </c:dLbl>
            <c:dLbl>
              <c:idx val="144"/>
              <c:tx>
                <c:rich>
                  <a:bodyPr/>
                  <a:lstStyle/>
                  <a:p>
                    <a:r>
                      <a:rPr lang="it-IT"/>
                      <a:t>145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E385-4C73-B650-16E7D34B9439}"/>
                </c:ext>
              </c:extLst>
            </c:dLbl>
            <c:dLbl>
              <c:idx val="145"/>
              <c:tx>
                <c:rich>
                  <a:bodyPr/>
                  <a:lstStyle/>
                  <a:p>
                    <a:r>
                      <a:rPr lang="it-IT"/>
                      <a:t>146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E385-4C73-B650-16E7D34B9439}"/>
                </c:ext>
              </c:extLst>
            </c:dLbl>
            <c:dLbl>
              <c:idx val="146"/>
              <c:tx>
                <c:rich>
                  <a:bodyPr/>
                  <a:lstStyle/>
                  <a:p>
                    <a:r>
                      <a:rPr lang="it-IT"/>
                      <a:t>147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E385-4C73-B650-16E7D34B9439}"/>
                </c:ext>
              </c:extLst>
            </c:dLbl>
            <c:dLbl>
              <c:idx val="147"/>
              <c:tx>
                <c:rich>
                  <a:bodyPr/>
                  <a:lstStyle/>
                  <a:p>
                    <a:r>
                      <a:rPr lang="it-IT"/>
                      <a:t>148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E385-4C73-B650-16E7D34B9439}"/>
                </c:ext>
              </c:extLst>
            </c:dLbl>
            <c:dLbl>
              <c:idx val="148"/>
              <c:tx>
                <c:rich>
                  <a:bodyPr/>
                  <a:lstStyle/>
                  <a:p>
                    <a:r>
                      <a:rPr lang="it-IT"/>
                      <a:t>149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E385-4C73-B650-16E7D34B9439}"/>
                </c:ext>
              </c:extLst>
            </c:dLbl>
            <c:dLbl>
              <c:idx val="149"/>
              <c:tx>
                <c:rich>
                  <a:bodyPr/>
                  <a:lstStyle/>
                  <a:p>
                    <a:r>
                      <a:rPr lang="it-IT"/>
                      <a:t>150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E385-4C73-B650-16E7D34B9439}"/>
                </c:ext>
              </c:extLst>
            </c:dLbl>
            <c:dLbl>
              <c:idx val="150"/>
              <c:tx>
                <c:rich>
                  <a:bodyPr/>
                  <a:lstStyle/>
                  <a:p>
                    <a:r>
                      <a:rPr lang="it-IT"/>
                      <a:t>151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E385-4C73-B650-16E7D34B9439}"/>
                </c:ext>
              </c:extLst>
            </c:dLbl>
            <c:dLbl>
              <c:idx val="151"/>
              <c:tx>
                <c:rich>
                  <a:bodyPr/>
                  <a:lstStyle/>
                  <a:p>
                    <a:r>
                      <a:rPr lang="it-IT"/>
                      <a:t>152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E385-4C73-B650-16E7D34B9439}"/>
                </c:ext>
              </c:extLst>
            </c:dLbl>
            <c:dLbl>
              <c:idx val="152"/>
              <c:tx>
                <c:rich>
                  <a:bodyPr/>
                  <a:lstStyle/>
                  <a:p>
                    <a:r>
                      <a:rPr lang="it-IT"/>
                      <a:t>153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E385-4C73-B650-16E7D34B9439}"/>
                </c:ext>
              </c:extLst>
            </c:dLbl>
            <c:dLbl>
              <c:idx val="153"/>
              <c:tx>
                <c:rich>
                  <a:bodyPr/>
                  <a:lstStyle/>
                  <a:p>
                    <a:r>
                      <a:rPr lang="it-IT"/>
                      <a:t>154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E385-4C73-B650-16E7D34B9439}"/>
                </c:ext>
              </c:extLst>
            </c:dLbl>
            <c:dLbl>
              <c:idx val="154"/>
              <c:tx>
                <c:rich>
                  <a:bodyPr/>
                  <a:lstStyle/>
                  <a:p>
                    <a:r>
                      <a:rPr lang="it-IT"/>
                      <a:t>155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E385-4C73-B650-16E7D34B9439}"/>
                </c:ext>
              </c:extLst>
            </c:dLbl>
            <c:dLbl>
              <c:idx val="155"/>
              <c:tx>
                <c:rich>
                  <a:bodyPr/>
                  <a:lstStyle/>
                  <a:p>
                    <a:r>
                      <a:rPr lang="it-IT"/>
                      <a:t>156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E385-4C73-B650-16E7D34B9439}"/>
                </c:ext>
              </c:extLst>
            </c:dLbl>
            <c:dLbl>
              <c:idx val="156"/>
              <c:tx>
                <c:rich>
                  <a:bodyPr/>
                  <a:lstStyle/>
                  <a:p>
                    <a:r>
                      <a:rPr lang="it-IT"/>
                      <a:t>157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E385-4C73-B650-16E7D34B9439}"/>
                </c:ext>
              </c:extLst>
            </c:dLbl>
            <c:dLbl>
              <c:idx val="157"/>
              <c:tx>
                <c:rich>
                  <a:bodyPr/>
                  <a:lstStyle/>
                  <a:p>
                    <a:r>
                      <a:rPr lang="it-IT"/>
                      <a:t>158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E385-4C73-B650-16E7D34B9439}"/>
                </c:ext>
              </c:extLst>
            </c:dLbl>
            <c:dLbl>
              <c:idx val="158"/>
              <c:tx>
                <c:rich>
                  <a:bodyPr/>
                  <a:lstStyle/>
                  <a:p>
                    <a:r>
                      <a:rPr lang="it-IT"/>
                      <a:t>159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E385-4C73-B650-16E7D34B9439}"/>
                </c:ext>
              </c:extLst>
            </c:dLbl>
            <c:dLbl>
              <c:idx val="159"/>
              <c:tx>
                <c:rich>
                  <a:bodyPr/>
                  <a:lstStyle/>
                  <a:p>
                    <a:r>
                      <a:rPr lang="it-IT"/>
                      <a:t>160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E385-4C73-B650-16E7D34B9439}"/>
                </c:ext>
              </c:extLst>
            </c:dLbl>
            <c:dLbl>
              <c:idx val="160"/>
              <c:tx>
                <c:rich>
                  <a:bodyPr/>
                  <a:lstStyle/>
                  <a:p>
                    <a:r>
                      <a:rPr lang="it-IT"/>
                      <a:t>161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E385-4C73-B650-16E7D34B9439}"/>
                </c:ext>
              </c:extLst>
            </c:dLbl>
            <c:dLbl>
              <c:idx val="161"/>
              <c:tx>
                <c:rich>
                  <a:bodyPr/>
                  <a:lstStyle/>
                  <a:p>
                    <a:r>
                      <a:rPr lang="it-IT"/>
                      <a:t>162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E385-4C73-B650-16E7D34B9439}"/>
                </c:ext>
              </c:extLst>
            </c:dLbl>
            <c:dLbl>
              <c:idx val="162"/>
              <c:tx>
                <c:rich>
                  <a:bodyPr/>
                  <a:lstStyle/>
                  <a:p>
                    <a:r>
                      <a:rPr lang="it-IT"/>
                      <a:t>163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E385-4C73-B650-16E7D34B9439}"/>
                </c:ext>
              </c:extLst>
            </c:dLbl>
            <c:dLbl>
              <c:idx val="163"/>
              <c:tx>
                <c:rich>
                  <a:bodyPr/>
                  <a:lstStyle/>
                  <a:p>
                    <a:r>
                      <a:rPr lang="it-IT"/>
                      <a:t>164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E385-4C73-B650-16E7D34B9439}"/>
                </c:ext>
              </c:extLst>
            </c:dLbl>
            <c:dLbl>
              <c:idx val="164"/>
              <c:tx>
                <c:rich>
                  <a:bodyPr/>
                  <a:lstStyle/>
                  <a:p>
                    <a:r>
                      <a:rPr lang="it-IT"/>
                      <a:t>165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E385-4C73-B650-16E7D34B9439}"/>
                </c:ext>
              </c:extLst>
            </c:dLbl>
            <c:dLbl>
              <c:idx val="165"/>
              <c:tx>
                <c:rich>
                  <a:bodyPr/>
                  <a:lstStyle/>
                  <a:p>
                    <a:r>
                      <a:rPr lang="it-IT"/>
                      <a:t>166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E385-4C73-B650-16E7D34B9439}"/>
                </c:ext>
              </c:extLst>
            </c:dLbl>
            <c:dLbl>
              <c:idx val="166"/>
              <c:tx>
                <c:rich>
                  <a:bodyPr/>
                  <a:lstStyle/>
                  <a:p>
                    <a:r>
                      <a:rPr lang="it-IT"/>
                      <a:t>167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E385-4C73-B650-16E7D34B9439}"/>
                </c:ext>
              </c:extLst>
            </c:dLbl>
            <c:dLbl>
              <c:idx val="167"/>
              <c:tx>
                <c:rich>
                  <a:bodyPr/>
                  <a:lstStyle/>
                  <a:p>
                    <a:r>
                      <a:rPr lang="it-IT"/>
                      <a:t>168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E385-4C73-B650-16E7D34B9439}"/>
                </c:ext>
              </c:extLst>
            </c:dLbl>
            <c:dLbl>
              <c:idx val="168"/>
              <c:tx>
                <c:rich>
                  <a:bodyPr/>
                  <a:lstStyle/>
                  <a:p>
                    <a:r>
                      <a:rPr lang="it-IT"/>
                      <a:t>169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8-E385-4C73-B650-16E7D34B9439}"/>
                </c:ext>
              </c:extLst>
            </c:dLbl>
            <c:dLbl>
              <c:idx val="169"/>
              <c:tx>
                <c:rich>
                  <a:bodyPr/>
                  <a:lstStyle/>
                  <a:p>
                    <a:r>
                      <a:rPr lang="it-IT"/>
                      <a:t>170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9-E385-4C73-B650-16E7D34B9439}"/>
                </c:ext>
              </c:extLst>
            </c:dLbl>
            <c:dLbl>
              <c:idx val="170"/>
              <c:tx>
                <c:rich>
                  <a:bodyPr/>
                  <a:lstStyle/>
                  <a:p>
                    <a:r>
                      <a:rPr lang="it-IT"/>
                      <a:t>171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A-E385-4C73-B650-16E7D34B9439}"/>
                </c:ext>
              </c:extLst>
            </c:dLbl>
            <c:dLbl>
              <c:idx val="171"/>
              <c:tx>
                <c:rich>
                  <a:bodyPr/>
                  <a:lstStyle/>
                  <a:p>
                    <a:r>
                      <a:rPr lang="it-IT"/>
                      <a:t>172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B-E385-4C73-B650-16E7D34B9439}"/>
                </c:ext>
              </c:extLst>
            </c:dLbl>
            <c:dLbl>
              <c:idx val="172"/>
              <c:tx>
                <c:rich>
                  <a:bodyPr/>
                  <a:lstStyle/>
                  <a:p>
                    <a:r>
                      <a:rPr lang="it-IT"/>
                      <a:t>173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C-E385-4C73-B650-16E7D34B9439}"/>
                </c:ext>
              </c:extLst>
            </c:dLbl>
            <c:dLbl>
              <c:idx val="173"/>
              <c:tx>
                <c:rich>
                  <a:bodyPr/>
                  <a:lstStyle/>
                  <a:p>
                    <a:r>
                      <a:rPr lang="it-IT"/>
                      <a:t>174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D-E385-4C73-B650-16E7D34B9439}"/>
                </c:ext>
              </c:extLst>
            </c:dLbl>
            <c:dLbl>
              <c:idx val="174"/>
              <c:tx>
                <c:rich>
                  <a:bodyPr/>
                  <a:lstStyle/>
                  <a:p>
                    <a:r>
                      <a:rPr lang="it-IT"/>
                      <a:t>175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E-E385-4C73-B650-16E7D34B9439}"/>
                </c:ext>
              </c:extLst>
            </c:dLbl>
            <c:dLbl>
              <c:idx val="175"/>
              <c:tx>
                <c:rich>
                  <a:bodyPr/>
                  <a:lstStyle/>
                  <a:p>
                    <a:r>
                      <a:rPr lang="it-IT"/>
                      <a:t>176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E385-4C73-B650-16E7D34B9439}"/>
                </c:ext>
              </c:extLst>
            </c:dLbl>
            <c:dLbl>
              <c:idx val="176"/>
              <c:tx>
                <c:rich>
                  <a:bodyPr/>
                  <a:lstStyle/>
                  <a:p>
                    <a:r>
                      <a:rPr lang="it-IT"/>
                      <a:t>177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0-E385-4C73-B650-16E7D34B9439}"/>
                </c:ext>
              </c:extLst>
            </c:dLbl>
            <c:dLbl>
              <c:idx val="177"/>
              <c:tx>
                <c:rich>
                  <a:bodyPr/>
                  <a:lstStyle/>
                  <a:p>
                    <a:r>
                      <a:rPr lang="it-IT"/>
                      <a:t>178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1-E385-4C73-B650-16E7D34B9439}"/>
                </c:ext>
              </c:extLst>
            </c:dLbl>
            <c:dLbl>
              <c:idx val="178"/>
              <c:tx>
                <c:rich>
                  <a:bodyPr/>
                  <a:lstStyle/>
                  <a:p>
                    <a:r>
                      <a:rPr lang="it-IT"/>
                      <a:t>179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2-E385-4C73-B650-16E7D34B9439}"/>
                </c:ext>
              </c:extLst>
            </c:dLbl>
            <c:dLbl>
              <c:idx val="179"/>
              <c:tx>
                <c:rich>
                  <a:bodyPr/>
                  <a:lstStyle/>
                  <a:p>
                    <a:r>
                      <a:rPr lang="it-IT"/>
                      <a:t>180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3-E385-4C73-B650-16E7D34B9439}"/>
                </c:ext>
              </c:extLst>
            </c:dLbl>
            <c:dLbl>
              <c:idx val="180"/>
              <c:tx>
                <c:rich>
                  <a:bodyPr/>
                  <a:lstStyle/>
                  <a:p>
                    <a:r>
                      <a:rPr lang="it-IT"/>
                      <a:t>181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4-E385-4C73-B650-16E7D34B9439}"/>
                </c:ext>
              </c:extLst>
            </c:dLbl>
            <c:dLbl>
              <c:idx val="181"/>
              <c:tx>
                <c:rich>
                  <a:bodyPr/>
                  <a:lstStyle/>
                  <a:p>
                    <a:r>
                      <a:rPr lang="it-IT"/>
                      <a:t>182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5-E385-4C73-B650-16E7D34B9439}"/>
                </c:ext>
              </c:extLst>
            </c:dLbl>
            <c:dLbl>
              <c:idx val="182"/>
              <c:tx>
                <c:rich>
                  <a:bodyPr/>
                  <a:lstStyle/>
                  <a:p>
                    <a:r>
                      <a:rPr lang="it-IT"/>
                      <a:t>183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6-E385-4C73-B650-16E7D34B9439}"/>
                </c:ext>
              </c:extLst>
            </c:dLbl>
            <c:dLbl>
              <c:idx val="183"/>
              <c:tx>
                <c:rich>
                  <a:bodyPr/>
                  <a:lstStyle/>
                  <a:p>
                    <a:r>
                      <a:rPr lang="it-IT"/>
                      <a:t>184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7-E385-4C73-B650-16E7D34B9439}"/>
                </c:ext>
              </c:extLst>
            </c:dLbl>
            <c:dLbl>
              <c:idx val="184"/>
              <c:tx>
                <c:rich>
                  <a:bodyPr/>
                  <a:lstStyle/>
                  <a:p>
                    <a:r>
                      <a:rPr lang="it-IT"/>
                      <a:t>185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8-E385-4C73-B650-16E7D34B9439}"/>
                </c:ext>
              </c:extLst>
            </c:dLbl>
            <c:dLbl>
              <c:idx val="185"/>
              <c:tx>
                <c:rich>
                  <a:bodyPr/>
                  <a:lstStyle/>
                  <a:p>
                    <a:r>
                      <a:rPr lang="it-IT"/>
                      <a:t>186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9-E385-4C73-B650-16E7D34B9439}"/>
                </c:ext>
              </c:extLst>
            </c:dLbl>
            <c:dLbl>
              <c:idx val="186"/>
              <c:tx>
                <c:rich>
                  <a:bodyPr/>
                  <a:lstStyle/>
                  <a:p>
                    <a:r>
                      <a:rPr lang="it-IT"/>
                      <a:t>187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A-E385-4C73-B650-16E7D34B9439}"/>
                </c:ext>
              </c:extLst>
            </c:dLbl>
            <c:dLbl>
              <c:idx val="187"/>
              <c:tx>
                <c:rich>
                  <a:bodyPr/>
                  <a:lstStyle/>
                  <a:p>
                    <a:r>
                      <a:rPr lang="it-IT"/>
                      <a:t>188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B-E385-4C73-B650-16E7D34B9439}"/>
                </c:ext>
              </c:extLst>
            </c:dLbl>
            <c:dLbl>
              <c:idx val="188"/>
              <c:tx>
                <c:rich>
                  <a:bodyPr/>
                  <a:lstStyle/>
                  <a:p>
                    <a:r>
                      <a:rPr lang="it-IT"/>
                      <a:t>189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C-E385-4C73-B650-16E7D34B9439}"/>
                </c:ext>
              </c:extLst>
            </c:dLbl>
            <c:dLbl>
              <c:idx val="189"/>
              <c:tx>
                <c:rich>
                  <a:bodyPr/>
                  <a:lstStyle/>
                  <a:p>
                    <a:r>
                      <a:rPr lang="it-IT"/>
                      <a:t>190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D-E385-4C73-B650-16E7D34B9439}"/>
                </c:ext>
              </c:extLst>
            </c:dLbl>
            <c:dLbl>
              <c:idx val="190"/>
              <c:tx>
                <c:rich>
                  <a:bodyPr/>
                  <a:lstStyle/>
                  <a:p>
                    <a:r>
                      <a:rPr lang="it-IT"/>
                      <a:t>191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E-E385-4C73-B650-16E7D34B9439}"/>
                </c:ext>
              </c:extLst>
            </c:dLbl>
            <c:dLbl>
              <c:idx val="191"/>
              <c:tx>
                <c:rich>
                  <a:bodyPr/>
                  <a:lstStyle/>
                  <a:p>
                    <a:r>
                      <a:rPr lang="it-IT"/>
                      <a:t>192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F-E385-4C73-B650-16E7D34B9439}"/>
                </c:ext>
              </c:extLst>
            </c:dLbl>
            <c:dLbl>
              <c:idx val="192"/>
              <c:tx>
                <c:rich>
                  <a:bodyPr/>
                  <a:lstStyle/>
                  <a:p>
                    <a:r>
                      <a:rPr lang="it-IT"/>
                      <a:t>193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0-E385-4C73-B650-16E7D34B9439}"/>
                </c:ext>
              </c:extLst>
            </c:dLbl>
            <c:dLbl>
              <c:idx val="193"/>
              <c:tx>
                <c:rich>
                  <a:bodyPr/>
                  <a:lstStyle/>
                  <a:p>
                    <a:r>
                      <a:rPr lang="it-IT"/>
                      <a:t>194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1-E385-4C73-B650-16E7D34B9439}"/>
                </c:ext>
              </c:extLst>
            </c:dLbl>
            <c:dLbl>
              <c:idx val="194"/>
              <c:tx>
                <c:rich>
                  <a:bodyPr/>
                  <a:lstStyle/>
                  <a:p>
                    <a:r>
                      <a:rPr lang="it-IT"/>
                      <a:t>195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2-E385-4C73-B650-16E7D34B9439}"/>
                </c:ext>
              </c:extLst>
            </c:dLbl>
            <c:dLbl>
              <c:idx val="195"/>
              <c:tx>
                <c:rich>
                  <a:bodyPr/>
                  <a:lstStyle/>
                  <a:p>
                    <a:r>
                      <a:rPr lang="it-IT"/>
                      <a:t>196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3-E385-4C73-B650-16E7D34B9439}"/>
                </c:ext>
              </c:extLst>
            </c:dLbl>
            <c:dLbl>
              <c:idx val="196"/>
              <c:tx>
                <c:rich>
                  <a:bodyPr/>
                  <a:lstStyle/>
                  <a:p>
                    <a:r>
                      <a:rPr lang="it-IT"/>
                      <a:t>197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4-E385-4C73-B650-16E7D34B9439}"/>
                </c:ext>
              </c:extLst>
            </c:dLbl>
            <c:dLbl>
              <c:idx val="197"/>
              <c:tx>
                <c:rich>
                  <a:bodyPr/>
                  <a:lstStyle/>
                  <a:p>
                    <a:r>
                      <a:rPr lang="it-IT"/>
                      <a:t>198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5-E385-4C73-B650-16E7D34B9439}"/>
                </c:ext>
              </c:extLst>
            </c:dLbl>
            <c:dLbl>
              <c:idx val="198"/>
              <c:tx>
                <c:rich>
                  <a:bodyPr/>
                  <a:lstStyle/>
                  <a:p>
                    <a:r>
                      <a:rPr lang="it-IT"/>
                      <a:t>199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6-E385-4C73-B650-16E7D34B9439}"/>
                </c:ext>
              </c:extLst>
            </c:dLbl>
            <c:dLbl>
              <c:idx val="199"/>
              <c:tx>
                <c:rich>
                  <a:bodyPr/>
                  <a:lstStyle/>
                  <a:p>
                    <a:r>
                      <a:rPr lang="it-IT"/>
                      <a:t>200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7-E385-4C73-B650-16E7D34B9439}"/>
                </c:ext>
              </c:extLst>
            </c:dLbl>
            <c:dLbl>
              <c:idx val="200"/>
              <c:tx>
                <c:rich>
                  <a:bodyPr/>
                  <a:lstStyle/>
                  <a:p>
                    <a:r>
                      <a:rPr lang="it-IT"/>
                      <a:t>201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8-E385-4C73-B650-16E7D34B9439}"/>
                </c:ext>
              </c:extLst>
            </c:dLbl>
            <c:dLbl>
              <c:idx val="201"/>
              <c:tx>
                <c:rich>
                  <a:bodyPr/>
                  <a:lstStyle/>
                  <a:p>
                    <a:r>
                      <a:rPr lang="it-IT"/>
                      <a:t>202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9-E385-4C73-B650-16E7D34B9439}"/>
                </c:ext>
              </c:extLst>
            </c:dLbl>
            <c:dLbl>
              <c:idx val="202"/>
              <c:tx>
                <c:rich>
                  <a:bodyPr/>
                  <a:lstStyle/>
                  <a:p>
                    <a:r>
                      <a:rPr lang="it-IT"/>
                      <a:t>203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A-E385-4C73-B650-16E7D34B9439}"/>
                </c:ext>
              </c:extLst>
            </c:dLbl>
            <c:dLbl>
              <c:idx val="203"/>
              <c:tx>
                <c:rich>
                  <a:bodyPr/>
                  <a:lstStyle/>
                  <a:p>
                    <a:r>
                      <a:rPr lang="it-IT"/>
                      <a:t>204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B-E385-4C73-B650-16E7D34B9439}"/>
                </c:ext>
              </c:extLst>
            </c:dLbl>
            <c:dLbl>
              <c:idx val="204"/>
              <c:tx>
                <c:rich>
                  <a:bodyPr/>
                  <a:lstStyle/>
                  <a:p>
                    <a:r>
                      <a:rPr lang="it-IT"/>
                      <a:t>205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C-E385-4C73-B650-16E7D34B9439}"/>
                </c:ext>
              </c:extLst>
            </c:dLbl>
            <c:dLbl>
              <c:idx val="205"/>
              <c:tx>
                <c:rich>
                  <a:bodyPr/>
                  <a:lstStyle/>
                  <a:p>
                    <a:r>
                      <a:rPr lang="it-IT"/>
                      <a:t>206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D-E385-4C73-B650-16E7D34B9439}"/>
                </c:ext>
              </c:extLst>
            </c:dLbl>
            <c:dLbl>
              <c:idx val="206"/>
              <c:tx>
                <c:rich>
                  <a:bodyPr/>
                  <a:lstStyle/>
                  <a:p>
                    <a:r>
                      <a:rPr lang="it-IT"/>
                      <a:t>207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E-E385-4C73-B650-16E7D34B9439}"/>
                </c:ext>
              </c:extLst>
            </c:dLbl>
            <c:dLbl>
              <c:idx val="207"/>
              <c:tx>
                <c:rich>
                  <a:bodyPr/>
                  <a:lstStyle/>
                  <a:p>
                    <a:r>
                      <a:rPr lang="it-IT"/>
                      <a:t>208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F-E385-4C73-B650-16E7D34B9439}"/>
                </c:ext>
              </c:extLst>
            </c:dLbl>
            <c:dLbl>
              <c:idx val="208"/>
              <c:tx>
                <c:rich>
                  <a:bodyPr/>
                  <a:lstStyle/>
                  <a:p>
                    <a:r>
                      <a:rPr lang="it-IT"/>
                      <a:t>209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0-E385-4C73-B650-16E7D34B9439}"/>
                </c:ext>
              </c:extLst>
            </c:dLbl>
            <c:dLbl>
              <c:idx val="209"/>
              <c:tx>
                <c:rich>
                  <a:bodyPr/>
                  <a:lstStyle/>
                  <a:p>
                    <a:r>
                      <a:rPr lang="it-IT"/>
                      <a:t>210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1-E385-4C73-B650-16E7D34B9439}"/>
                </c:ext>
              </c:extLst>
            </c:dLbl>
            <c:dLbl>
              <c:idx val="210"/>
              <c:tx>
                <c:rich>
                  <a:bodyPr/>
                  <a:lstStyle/>
                  <a:p>
                    <a:r>
                      <a:rPr lang="it-IT"/>
                      <a:t>211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2-E385-4C73-B650-16E7D34B9439}"/>
                </c:ext>
              </c:extLst>
            </c:dLbl>
            <c:dLbl>
              <c:idx val="211"/>
              <c:tx>
                <c:rich>
                  <a:bodyPr/>
                  <a:lstStyle/>
                  <a:p>
                    <a:r>
                      <a:rPr lang="it-IT"/>
                      <a:t>212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3-E385-4C73-B650-16E7D34B9439}"/>
                </c:ext>
              </c:extLst>
            </c:dLbl>
            <c:dLbl>
              <c:idx val="212"/>
              <c:tx>
                <c:rich>
                  <a:bodyPr/>
                  <a:lstStyle/>
                  <a:p>
                    <a:r>
                      <a:rPr lang="it-IT"/>
                      <a:t>213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4-E385-4C73-B650-16E7D34B9439}"/>
                </c:ext>
              </c:extLst>
            </c:dLbl>
            <c:dLbl>
              <c:idx val="213"/>
              <c:tx>
                <c:rich>
                  <a:bodyPr/>
                  <a:lstStyle/>
                  <a:p>
                    <a:r>
                      <a:rPr lang="it-IT"/>
                      <a:t>214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5-E385-4C73-B650-16E7D34B9439}"/>
                </c:ext>
              </c:extLst>
            </c:dLbl>
            <c:dLbl>
              <c:idx val="214"/>
              <c:tx>
                <c:rich>
                  <a:bodyPr/>
                  <a:lstStyle/>
                  <a:p>
                    <a:r>
                      <a:rPr lang="it-IT"/>
                      <a:t>215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6-E385-4C73-B650-16E7D34B9439}"/>
                </c:ext>
              </c:extLst>
            </c:dLbl>
            <c:dLbl>
              <c:idx val="215"/>
              <c:tx>
                <c:rich>
                  <a:bodyPr/>
                  <a:lstStyle/>
                  <a:p>
                    <a:r>
                      <a:rPr lang="it-IT"/>
                      <a:t>216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7-E385-4C73-B650-16E7D34B9439}"/>
                </c:ext>
              </c:extLst>
            </c:dLbl>
            <c:dLbl>
              <c:idx val="216"/>
              <c:tx>
                <c:rich>
                  <a:bodyPr/>
                  <a:lstStyle/>
                  <a:p>
                    <a:r>
                      <a:rPr lang="it-IT"/>
                      <a:t>217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8-E385-4C73-B650-16E7D34B9439}"/>
                </c:ext>
              </c:extLst>
            </c:dLbl>
            <c:dLbl>
              <c:idx val="217"/>
              <c:tx>
                <c:rich>
                  <a:bodyPr/>
                  <a:lstStyle/>
                  <a:p>
                    <a:r>
                      <a:rPr lang="it-IT"/>
                      <a:t>218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9-E385-4C73-B650-16E7D34B9439}"/>
                </c:ext>
              </c:extLst>
            </c:dLbl>
            <c:dLbl>
              <c:idx val="218"/>
              <c:tx>
                <c:rich>
                  <a:bodyPr/>
                  <a:lstStyle/>
                  <a:p>
                    <a:r>
                      <a:rPr lang="it-IT"/>
                      <a:t>219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A-E385-4C73-B650-16E7D34B9439}"/>
                </c:ext>
              </c:extLst>
            </c:dLbl>
            <c:dLbl>
              <c:idx val="219"/>
              <c:tx>
                <c:rich>
                  <a:bodyPr/>
                  <a:lstStyle/>
                  <a:p>
                    <a:r>
                      <a:rPr lang="it-IT"/>
                      <a:t>220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B-E385-4C73-B650-16E7D34B9439}"/>
                </c:ext>
              </c:extLst>
            </c:dLbl>
            <c:dLbl>
              <c:idx val="220"/>
              <c:tx>
                <c:rich>
                  <a:bodyPr/>
                  <a:lstStyle/>
                  <a:p>
                    <a:r>
                      <a:rPr lang="it-IT"/>
                      <a:t>221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C-E385-4C73-B650-16E7D34B9439}"/>
                </c:ext>
              </c:extLst>
            </c:dLbl>
            <c:dLbl>
              <c:idx val="221"/>
              <c:tx>
                <c:rich>
                  <a:bodyPr/>
                  <a:lstStyle/>
                  <a:p>
                    <a:r>
                      <a:rPr lang="it-IT"/>
                      <a:t>222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D-E385-4C73-B650-16E7D34B9439}"/>
                </c:ext>
              </c:extLst>
            </c:dLbl>
            <c:dLbl>
              <c:idx val="222"/>
              <c:tx>
                <c:rich>
                  <a:bodyPr/>
                  <a:lstStyle/>
                  <a:p>
                    <a:r>
                      <a:rPr lang="it-IT"/>
                      <a:t>223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E-E385-4C73-B650-16E7D34B9439}"/>
                </c:ext>
              </c:extLst>
            </c:dLbl>
            <c:dLbl>
              <c:idx val="223"/>
              <c:tx>
                <c:rich>
                  <a:bodyPr/>
                  <a:lstStyle/>
                  <a:p>
                    <a:r>
                      <a:rPr lang="it-IT"/>
                      <a:t>224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F-E385-4C73-B650-16E7D34B9439}"/>
                </c:ext>
              </c:extLst>
            </c:dLbl>
            <c:dLbl>
              <c:idx val="224"/>
              <c:tx>
                <c:rich>
                  <a:bodyPr/>
                  <a:lstStyle/>
                  <a:p>
                    <a:r>
                      <a:rPr lang="it-IT"/>
                      <a:t>225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0-E385-4C73-B650-16E7D34B9439}"/>
                </c:ext>
              </c:extLst>
            </c:dLbl>
            <c:dLbl>
              <c:idx val="225"/>
              <c:tx>
                <c:rich>
                  <a:bodyPr/>
                  <a:lstStyle/>
                  <a:p>
                    <a:r>
                      <a:rPr lang="it-IT"/>
                      <a:t>226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1-E385-4C73-B650-16E7D34B9439}"/>
                </c:ext>
              </c:extLst>
            </c:dLbl>
            <c:dLbl>
              <c:idx val="226"/>
              <c:tx>
                <c:rich>
                  <a:bodyPr/>
                  <a:lstStyle/>
                  <a:p>
                    <a:r>
                      <a:rPr lang="it-IT"/>
                      <a:t>227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2-E385-4C73-B650-16E7D34B9439}"/>
                </c:ext>
              </c:extLst>
            </c:dLbl>
            <c:dLbl>
              <c:idx val="227"/>
              <c:tx>
                <c:rich>
                  <a:bodyPr/>
                  <a:lstStyle/>
                  <a:p>
                    <a:r>
                      <a:rPr lang="it-IT"/>
                      <a:t>228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3-E385-4C73-B650-16E7D34B9439}"/>
                </c:ext>
              </c:extLst>
            </c:dLbl>
            <c:dLbl>
              <c:idx val="228"/>
              <c:tx>
                <c:rich>
                  <a:bodyPr/>
                  <a:lstStyle/>
                  <a:p>
                    <a:r>
                      <a:rPr lang="it-IT"/>
                      <a:t>229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4-E385-4C73-B650-16E7D34B9439}"/>
                </c:ext>
              </c:extLst>
            </c:dLbl>
            <c:dLbl>
              <c:idx val="229"/>
              <c:tx>
                <c:rich>
                  <a:bodyPr/>
                  <a:lstStyle/>
                  <a:p>
                    <a:r>
                      <a:rPr lang="it-IT"/>
                      <a:t>230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5-E385-4C73-B650-16E7D34B9439}"/>
                </c:ext>
              </c:extLst>
            </c:dLbl>
            <c:dLbl>
              <c:idx val="230"/>
              <c:tx>
                <c:rich>
                  <a:bodyPr/>
                  <a:lstStyle/>
                  <a:p>
                    <a:r>
                      <a:rPr lang="it-IT"/>
                      <a:t>231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6-E385-4C73-B650-16E7D34B9439}"/>
                </c:ext>
              </c:extLst>
            </c:dLbl>
            <c:dLbl>
              <c:idx val="231"/>
              <c:tx>
                <c:rich>
                  <a:bodyPr/>
                  <a:lstStyle/>
                  <a:p>
                    <a:r>
                      <a:rPr lang="it-IT"/>
                      <a:t>232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7-E385-4C73-B650-16E7D34B9439}"/>
                </c:ext>
              </c:extLst>
            </c:dLbl>
            <c:dLbl>
              <c:idx val="232"/>
              <c:tx>
                <c:rich>
                  <a:bodyPr/>
                  <a:lstStyle/>
                  <a:p>
                    <a:r>
                      <a:rPr lang="it-IT"/>
                      <a:t>233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8-E385-4C73-B650-16E7D34B9439}"/>
                </c:ext>
              </c:extLst>
            </c:dLbl>
            <c:dLbl>
              <c:idx val="233"/>
              <c:tx>
                <c:rich>
                  <a:bodyPr/>
                  <a:lstStyle/>
                  <a:p>
                    <a:r>
                      <a:rPr lang="it-IT"/>
                      <a:t>234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9-E385-4C73-B650-16E7D34B9439}"/>
                </c:ext>
              </c:extLst>
            </c:dLbl>
            <c:dLbl>
              <c:idx val="234"/>
              <c:tx>
                <c:rich>
                  <a:bodyPr/>
                  <a:lstStyle/>
                  <a:p>
                    <a:r>
                      <a:rPr lang="it-IT"/>
                      <a:t>235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A-E385-4C73-B650-16E7D34B9439}"/>
                </c:ext>
              </c:extLst>
            </c:dLbl>
            <c:dLbl>
              <c:idx val="235"/>
              <c:tx>
                <c:rich>
                  <a:bodyPr/>
                  <a:lstStyle/>
                  <a:p>
                    <a:r>
                      <a:rPr lang="it-IT"/>
                      <a:t>236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B-E385-4C73-B650-16E7D34B9439}"/>
                </c:ext>
              </c:extLst>
            </c:dLbl>
            <c:dLbl>
              <c:idx val="236"/>
              <c:tx>
                <c:rich>
                  <a:bodyPr/>
                  <a:lstStyle/>
                  <a:p>
                    <a:r>
                      <a:rPr lang="it-IT"/>
                      <a:t>237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C-E385-4C73-B650-16E7D34B9439}"/>
                </c:ext>
              </c:extLst>
            </c:dLbl>
            <c:dLbl>
              <c:idx val="237"/>
              <c:tx>
                <c:rich>
                  <a:bodyPr/>
                  <a:lstStyle/>
                  <a:p>
                    <a:r>
                      <a:rPr lang="it-IT"/>
                      <a:t>238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D-E385-4C73-B650-16E7D34B9439}"/>
                </c:ext>
              </c:extLst>
            </c:dLbl>
            <c:dLbl>
              <c:idx val="238"/>
              <c:tx>
                <c:rich>
                  <a:bodyPr/>
                  <a:lstStyle/>
                  <a:p>
                    <a:r>
                      <a:rPr lang="it-IT"/>
                      <a:t>239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E-E385-4C73-B650-16E7D34B9439}"/>
                </c:ext>
              </c:extLst>
            </c:dLbl>
            <c:dLbl>
              <c:idx val="239"/>
              <c:tx>
                <c:rich>
                  <a:bodyPr/>
                  <a:lstStyle/>
                  <a:p>
                    <a:r>
                      <a:rPr lang="it-IT"/>
                      <a:t>240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F-E385-4C73-B650-16E7D34B9439}"/>
                </c:ext>
              </c:extLst>
            </c:dLbl>
            <c:dLbl>
              <c:idx val="240"/>
              <c:tx>
                <c:rich>
                  <a:bodyPr/>
                  <a:lstStyle/>
                  <a:p>
                    <a:r>
                      <a:rPr lang="it-IT"/>
                      <a:t>241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0-E385-4C73-B650-16E7D34B9439}"/>
                </c:ext>
              </c:extLst>
            </c:dLbl>
            <c:dLbl>
              <c:idx val="241"/>
              <c:tx>
                <c:rich>
                  <a:bodyPr/>
                  <a:lstStyle/>
                  <a:p>
                    <a:r>
                      <a:rPr lang="it-IT"/>
                      <a:t>242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1-E385-4C73-B650-16E7D34B9439}"/>
                </c:ext>
              </c:extLst>
            </c:dLbl>
            <c:dLbl>
              <c:idx val="242"/>
              <c:tx>
                <c:rich>
                  <a:bodyPr/>
                  <a:lstStyle/>
                  <a:p>
                    <a:r>
                      <a:rPr lang="it-IT"/>
                      <a:t>243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2-E385-4C73-B650-16E7D34B9439}"/>
                </c:ext>
              </c:extLst>
            </c:dLbl>
            <c:dLbl>
              <c:idx val="243"/>
              <c:tx>
                <c:rich>
                  <a:bodyPr/>
                  <a:lstStyle/>
                  <a:p>
                    <a:r>
                      <a:rPr lang="it-IT"/>
                      <a:t>244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3-E385-4C73-B650-16E7D34B9439}"/>
                </c:ext>
              </c:extLst>
            </c:dLbl>
            <c:dLbl>
              <c:idx val="244"/>
              <c:tx>
                <c:rich>
                  <a:bodyPr/>
                  <a:lstStyle/>
                  <a:p>
                    <a:r>
                      <a:rPr lang="it-IT"/>
                      <a:t>245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4-E385-4C73-B650-16E7D34B9439}"/>
                </c:ext>
              </c:extLst>
            </c:dLbl>
            <c:dLbl>
              <c:idx val="245"/>
              <c:tx>
                <c:rich>
                  <a:bodyPr/>
                  <a:lstStyle/>
                  <a:p>
                    <a:r>
                      <a:rPr lang="it-IT"/>
                      <a:t>246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5-E385-4C73-B650-16E7D34B9439}"/>
                </c:ext>
              </c:extLst>
            </c:dLbl>
            <c:dLbl>
              <c:idx val="246"/>
              <c:tx>
                <c:rich>
                  <a:bodyPr/>
                  <a:lstStyle/>
                  <a:p>
                    <a:r>
                      <a:rPr lang="it-IT"/>
                      <a:t>247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6-E385-4C73-B650-16E7D34B9439}"/>
                </c:ext>
              </c:extLst>
            </c:dLbl>
            <c:dLbl>
              <c:idx val="247"/>
              <c:tx>
                <c:rich>
                  <a:bodyPr/>
                  <a:lstStyle/>
                  <a:p>
                    <a:r>
                      <a:rPr lang="it-IT"/>
                      <a:t>248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7-E385-4C73-B650-16E7D34B9439}"/>
                </c:ext>
              </c:extLst>
            </c:dLbl>
            <c:dLbl>
              <c:idx val="248"/>
              <c:tx>
                <c:rich>
                  <a:bodyPr/>
                  <a:lstStyle/>
                  <a:p>
                    <a:r>
                      <a:rPr lang="it-IT"/>
                      <a:t>249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8-E385-4C73-B650-16E7D34B9439}"/>
                </c:ext>
              </c:extLst>
            </c:dLbl>
            <c:dLbl>
              <c:idx val="249"/>
              <c:tx>
                <c:rich>
                  <a:bodyPr/>
                  <a:lstStyle/>
                  <a:p>
                    <a:r>
                      <a:rPr lang="it-IT"/>
                      <a:t>250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9-E385-4C73-B650-16E7D34B9439}"/>
                </c:ext>
              </c:extLst>
            </c:dLbl>
            <c:dLbl>
              <c:idx val="250"/>
              <c:tx>
                <c:rich>
                  <a:bodyPr/>
                  <a:lstStyle/>
                  <a:p>
                    <a:r>
                      <a:rPr lang="it-IT"/>
                      <a:t>251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A-E385-4C73-B650-16E7D34B9439}"/>
                </c:ext>
              </c:extLst>
            </c:dLbl>
            <c:dLbl>
              <c:idx val="251"/>
              <c:tx>
                <c:rich>
                  <a:bodyPr/>
                  <a:lstStyle/>
                  <a:p>
                    <a:r>
                      <a:rPr lang="it-IT"/>
                      <a:t>252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B-E385-4C73-B650-16E7D34B9439}"/>
                </c:ext>
              </c:extLst>
            </c:dLbl>
            <c:dLbl>
              <c:idx val="252"/>
              <c:tx>
                <c:rich>
                  <a:bodyPr/>
                  <a:lstStyle/>
                  <a:p>
                    <a:r>
                      <a:rPr lang="it-IT"/>
                      <a:t>253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C-E385-4C73-B650-16E7D34B9439}"/>
                </c:ext>
              </c:extLst>
            </c:dLbl>
            <c:dLbl>
              <c:idx val="253"/>
              <c:tx>
                <c:rich>
                  <a:bodyPr/>
                  <a:lstStyle/>
                  <a:p>
                    <a:r>
                      <a:rPr lang="it-IT"/>
                      <a:t>254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D-E385-4C73-B650-16E7D34B9439}"/>
                </c:ext>
              </c:extLst>
            </c:dLbl>
            <c:dLbl>
              <c:idx val="254"/>
              <c:tx>
                <c:rich>
                  <a:bodyPr/>
                  <a:lstStyle/>
                  <a:p>
                    <a:r>
                      <a:rPr lang="it-IT"/>
                      <a:t>255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E-E385-4C73-B650-16E7D34B9439}"/>
                </c:ext>
              </c:extLst>
            </c:dLbl>
            <c:dLbl>
              <c:idx val="255"/>
              <c:tx>
                <c:rich>
                  <a:bodyPr/>
                  <a:lstStyle/>
                  <a:p>
                    <a:r>
                      <a:rPr lang="it-IT"/>
                      <a:t>256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F-E385-4C73-B650-16E7D34B9439}"/>
                </c:ext>
              </c:extLst>
            </c:dLbl>
            <c:dLbl>
              <c:idx val="256"/>
              <c:tx>
                <c:rich>
                  <a:bodyPr/>
                  <a:lstStyle/>
                  <a:p>
                    <a:r>
                      <a:rPr lang="it-IT"/>
                      <a:t>257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0-E385-4C73-B650-16E7D34B9439}"/>
                </c:ext>
              </c:extLst>
            </c:dLbl>
            <c:dLbl>
              <c:idx val="257"/>
              <c:tx>
                <c:rich>
                  <a:bodyPr/>
                  <a:lstStyle/>
                  <a:p>
                    <a:r>
                      <a:rPr lang="it-IT"/>
                      <a:t>258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1-E385-4C73-B650-16E7D34B9439}"/>
                </c:ext>
              </c:extLst>
            </c:dLbl>
            <c:dLbl>
              <c:idx val="258"/>
              <c:tx>
                <c:rich>
                  <a:bodyPr/>
                  <a:lstStyle/>
                  <a:p>
                    <a:r>
                      <a:rPr lang="it-IT"/>
                      <a:t>259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2-E385-4C73-B650-16E7D34B9439}"/>
                </c:ext>
              </c:extLst>
            </c:dLbl>
            <c:dLbl>
              <c:idx val="259"/>
              <c:tx>
                <c:rich>
                  <a:bodyPr/>
                  <a:lstStyle/>
                  <a:p>
                    <a:r>
                      <a:rPr lang="it-IT"/>
                      <a:t>260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3-E385-4C73-B650-16E7D34B9439}"/>
                </c:ext>
              </c:extLst>
            </c:dLbl>
            <c:dLbl>
              <c:idx val="260"/>
              <c:tx>
                <c:rich>
                  <a:bodyPr/>
                  <a:lstStyle/>
                  <a:p>
                    <a:r>
                      <a:rPr lang="it-IT"/>
                      <a:t>261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4-E385-4C73-B650-16E7D34B9439}"/>
                </c:ext>
              </c:extLst>
            </c:dLbl>
            <c:dLbl>
              <c:idx val="261"/>
              <c:tx>
                <c:rich>
                  <a:bodyPr/>
                  <a:lstStyle/>
                  <a:p>
                    <a:r>
                      <a:rPr lang="it-IT"/>
                      <a:t>262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5-E385-4C73-B650-16E7D34B9439}"/>
                </c:ext>
              </c:extLst>
            </c:dLbl>
            <c:dLbl>
              <c:idx val="262"/>
              <c:tx>
                <c:rich>
                  <a:bodyPr/>
                  <a:lstStyle/>
                  <a:p>
                    <a:r>
                      <a:rPr lang="it-IT"/>
                      <a:t>263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6-E385-4C73-B650-16E7D34B9439}"/>
                </c:ext>
              </c:extLst>
            </c:dLbl>
            <c:dLbl>
              <c:idx val="263"/>
              <c:tx>
                <c:rich>
                  <a:bodyPr/>
                  <a:lstStyle/>
                  <a:p>
                    <a:r>
                      <a:rPr lang="it-IT"/>
                      <a:t>264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7-E385-4C73-B650-16E7D34B9439}"/>
                </c:ext>
              </c:extLst>
            </c:dLbl>
            <c:dLbl>
              <c:idx val="264"/>
              <c:tx>
                <c:rich>
                  <a:bodyPr/>
                  <a:lstStyle/>
                  <a:p>
                    <a:r>
                      <a:rPr lang="it-IT"/>
                      <a:t>265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8-E385-4C73-B650-16E7D34B9439}"/>
                </c:ext>
              </c:extLst>
            </c:dLbl>
            <c:dLbl>
              <c:idx val="265"/>
              <c:tx>
                <c:rich>
                  <a:bodyPr/>
                  <a:lstStyle/>
                  <a:p>
                    <a:r>
                      <a:rPr lang="it-IT"/>
                      <a:t>266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9-E385-4C73-B650-16E7D34B9439}"/>
                </c:ext>
              </c:extLst>
            </c:dLbl>
            <c:dLbl>
              <c:idx val="266"/>
              <c:tx>
                <c:rich>
                  <a:bodyPr/>
                  <a:lstStyle/>
                  <a:p>
                    <a:r>
                      <a:rPr lang="it-IT"/>
                      <a:t>267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A-E385-4C73-B650-16E7D34B9439}"/>
                </c:ext>
              </c:extLst>
            </c:dLbl>
            <c:dLbl>
              <c:idx val="267"/>
              <c:tx>
                <c:rich>
                  <a:bodyPr/>
                  <a:lstStyle/>
                  <a:p>
                    <a:r>
                      <a:rPr lang="it-IT"/>
                      <a:t>268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B-E385-4C73-B650-16E7D34B9439}"/>
                </c:ext>
              </c:extLst>
            </c:dLbl>
            <c:dLbl>
              <c:idx val="268"/>
              <c:tx>
                <c:rich>
                  <a:bodyPr/>
                  <a:lstStyle/>
                  <a:p>
                    <a:r>
                      <a:rPr lang="it-IT"/>
                      <a:t>269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C-E385-4C73-B650-16E7D34B9439}"/>
                </c:ext>
              </c:extLst>
            </c:dLbl>
            <c:dLbl>
              <c:idx val="269"/>
              <c:tx>
                <c:rich>
                  <a:bodyPr/>
                  <a:lstStyle/>
                  <a:p>
                    <a:r>
                      <a:rPr lang="it-IT"/>
                      <a:t>270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D-E385-4C73-B650-16E7D34B9439}"/>
                </c:ext>
              </c:extLst>
            </c:dLbl>
            <c:dLbl>
              <c:idx val="270"/>
              <c:tx>
                <c:rich>
                  <a:bodyPr/>
                  <a:lstStyle/>
                  <a:p>
                    <a:r>
                      <a:rPr lang="it-IT"/>
                      <a:t>271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E-E385-4C73-B650-16E7D34B9439}"/>
                </c:ext>
              </c:extLst>
            </c:dLbl>
            <c:dLbl>
              <c:idx val="271"/>
              <c:tx>
                <c:rich>
                  <a:bodyPr/>
                  <a:lstStyle/>
                  <a:p>
                    <a:r>
                      <a:rPr lang="it-IT"/>
                      <a:t>272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F-E385-4C73-B650-16E7D34B9439}"/>
                </c:ext>
              </c:extLst>
            </c:dLbl>
            <c:dLbl>
              <c:idx val="272"/>
              <c:tx>
                <c:rich>
                  <a:bodyPr/>
                  <a:lstStyle/>
                  <a:p>
                    <a:r>
                      <a:rPr lang="it-IT"/>
                      <a:t>273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0-E385-4C73-B650-16E7D34B9439}"/>
                </c:ext>
              </c:extLst>
            </c:dLbl>
            <c:dLbl>
              <c:idx val="273"/>
              <c:tx>
                <c:rich>
                  <a:bodyPr/>
                  <a:lstStyle/>
                  <a:p>
                    <a:r>
                      <a:rPr lang="it-IT"/>
                      <a:t>274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1-E385-4C73-B650-16E7D34B9439}"/>
                </c:ext>
              </c:extLst>
            </c:dLbl>
            <c:dLbl>
              <c:idx val="274"/>
              <c:tx>
                <c:rich>
                  <a:bodyPr/>
                  <a:lstStyle/>
                  <a:p>
                    <a:r>
                      <a:rPr lang="it-IT"/>
                      <a:t>275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2-E385-4C73-B650-16E7D34B9439}"/>
                </c:ext>
              </c:extLst>
            </c:dLbl>
            <c:dLbl>
              <c:idx val="275"/>
              <c:tx>
                <c:rich>
                  <a:bodyPr/>
                  <a:lstStyle/>
                  <a:p>
                    <a:r>
                      <a:rPr lang="it-IT"/>
                      <a:t>276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3-E385-4C73-B650-16E7D34B9439}"/>
                </c:ext>
              </c:extLst>
            </c:dLbl>
            <c:dLbl>
              <c:idx val="276"/>
              <c:tx>
                <c:rich>
                  <a:bodyPr/>
                  <a:lstStyle/>
                  <a:p>
                    <a:r>
                      <a:rPr lang="it-IT"/>
                      <a:t>277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4-E385-4C73-B650-16E7D34B9439}"/>
                </c:ext>
              </c:extLst>
            </c:dLbl>
            <c:dLbl>
              <c:idx val="277"/>
              <c:tx>
                <c:rich>
                  <a:bodyPr/>
                  <a:lstStyle/>
                  <a:p>
                    <a:r>
                      <a:rPr lang="it-IT"/>
                      <a:t>278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5-E385-4C73-B650-16E7D34B9439}"/>
                </c:ext>
              </c:extLst>
            </c:dLbl>
            <c:dLbl>
              <c:idx val="278"/>
              <c:tx>
                <c:rich>
                  <a:bodyPr/>
                  <a:lstStyle/>
                  <a:p>
                    <a:r>
                      <a:rPr lang="it-IT"/>
                      <a:t>279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6-E385-4C73-B650-16E7D34B9439}"/>
                </c:ext>
              </c:extLst>
            </c:dLbl>
            <c:dLbl>
              <c:idx val="279"/>
              <c:tx>
                <c:rich>
                  <a:bodyPr/>
                  <a:lstStyle/>
                  <a:p>
                    <a:r>
                      <a:rPr lang="it-IT"/>
                      <a:t>280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7-E385-4C73-B650-16E7D34B9439}"/>
                </c:ext>
              </c:extLst>
            </c:dLbl>
            <c:dLbl>
              <c:idx val="280"/>
              <c:tx>
                <c:rich>
                  <a:bodyPr/>
                  <a:lstStyle/>
                  <a:p>
                    <a:r>
                      <a:rPr lang="it-IT"/>
                      <a:t>281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8-E385-4C73-B650-16E7D34B9439}"/>
                </c:ext>
              </c:extLst>
            </c:dLbl>
            <c:dLbl>
              <c:idx val="281"/>
              <c:tx>
                <c:rich>
                  <a:bodyPr/>
                  <a:lstStyle/>
                  <a:p>
                    <a:r>
                      <a:rPr lang="it-IT"/>
                      <a:t>282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9-E385-4C73-B650-16E7D34B9439}"/>
                </c:ext>
              </c:extLst>
            </c:dLbl>
            <c:dLbl>
              <c:idx val="282"/>
              <c:tx>
                <c:rich>
                  <a:bodyPr/>
                  <a:lstStyle/>
                  <a:p>
                    <a:r>
                      <a:rPr lang="it-IT"/>
                      <a:t>283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A-E385-4C73-B650-16E7D34B9439}"/>
                </c:ext>
              </c:extLst>
            </c:dLbl>
            <c:dLbl>
              <c:idx val="283"/>
              <c:tx>
                <c:rich>
                  <a:bodyPr/>
                  <a:lstStyle/>
                  <a:p>
                    <a:r>
                      <a:rPr lang="it-IT"/>
                      <a:t>284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B-E385-4C73-B650-16E7D34B9439}"/>
                </c:ext>
              </c:extLst>
            </c:dLbl>
            <c:dLbl>
              <c:idx val="284"/>
              <c:tx>
                <c:rich>
                  <a:bodyPr/>
                  <a:lstStyle/>
                  <a:p>
                    <a:r>
                      <a:rPr lang="it-IT"/>
                      <a:t>285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C-E385-4C73-B650-16E7D34B9439}"/>
                </c:ext>
              </c:extLst>
            </c:dLbl>
            <c:dLbl>
              <c:idx val="285"/>
              <c:tx>
                <c:rich>
                  <a:bodyPr/>
                  <a:lstStyle/>
                  <a:p>
                    <a:r>
                      <a:rPr lang="it-IT"/>
                      <a:t>286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D-E385-4C73-B650-16E7D34B9439}"/>
                </c:ext>
              </c:extLst>
            </c:dLbl>
            <c:dLbl>
              <c:idx val="286"/>
              <c:tx>
                <c:rich>
                  <a:bodyPr/>
                  <a:lstStyle/>
                  <a:p>
                    <a:r>
                      <a:rPr lang="it-IT"/>
                      <a:t>287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E-E385-4C73-B650-16E7D34B9439}"/>
                </c:ext>
              </c:extLst>
            </c:dLbl>
            <c:dLbl>
              <c:idx val="287"/>
              <c:tx>
                <c:rich>
                  <a:bodyPr/>
                  <a:lstStyle/>
                  <a:p>
                    <a:r>
                      <a:rPr lang="it-IT"/>
                      <a:t>288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F-E385-4C73-B650-16E7D34B9439}"/>
                </c:ext>
              </c:extLst>
            </c:dLbl>
            <c:dLbl>
              <c:idx val="288"/>
              <c:tx>
                <c:rich>
                  <a:bodyPr/>
                  <a:lstStyle/>
                  <a:p>
                    <a:r>
                      <a:rPr lang="it-IT"/>
                      <a:t>289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0-E385-4C73-B650-16E7D34B9439}"/>
                </c:ext>
              </c:extLst>
            </c:dLbl>
            <c:dLbl>
              <c:idx val="289"/>
              <c:tx>
                <c:rich>
                  <a:bodyPr/>
                  <a:lstStyle/>
                  <a:p>
                    <a:r>
                      <a:rPr lang="it-IT"/>
                      <a:t>290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1-E385-4C73-B650-16E7D34B9439}"/>
                </c:ext>
              </c:extLst>
            </c:dLbl>
            <c:dLbl>
              <c:idx val="290"/>
              <c:tx>
                <c:rich>
                  <a:bodyPr/>
                  <a:lstStyle/>
                  <a:p>
                    <a:r>
                      <a:rPr lang="it-IT"/>
                      <a:t>291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2-E385-4C73-B650-16E7D34B9439}"/>
                </c:ext>
              </c:extLst>
            </c:dLbl>
            <c:dLbl>
              <c:idx val="291"/>
              <c:tx>
                <c:rich>
                  <a:bodyPr/>
                  <a:lstStyle/>
                  <a:p>
                    <a:r>
                      <a:rPr lang="it-IT"/>
                      <a:t>292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3-E385-4C73-B650-16E7D34B9439}"/>
                </c:ext>
              </c:extLst>
            </c:dLbl>
            <c:dLbl>
              <c:idx val="292"/>
              <c:tx>
                <c:rich>
                  <a:bodyPr/>
                  <a:lstStyle/>
                  <a:p>
                    <a:r>
                      <a:rPr lang="it-IT"/>
                      <a:t>293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4-E385-4C73-B650-16E7D34B9439}"/>
                </c:ext>
              </c:extLst>
            </c:dLbl>
            <c:dLbl>
              <c:idx val="293"/>
              <c:tx>
                <c:rich>
                  <a:bodyPr/>
                  <a:lstStyle/>
                  <a:p>
                    <a:r>
                      <a:rPr lang="it-IT"/>
                      <a:t>294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5-E385-4C73-B650-16E7D34B9439}"/>
                </c:ext>
              </c:extLst>
            </c:dLbl>
            <c:dLbl>
              <c:idx val="294"/>
              <c:tx>
                <c:rich>
                  <a:bodyPr/>
                  <a:lstStyle/>
                  <a:p>
                    <a:r>
                      <a:rPr lang="it-IT"/>
                      <a:t>295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6-E385-4C73-B650-16E7D34B9439}"/>
                </c:ext>
              </c:extLst>
            </c:dLbl>
            <c:dLbl>
              <c:idx val="295"/>
              <c:tx>
                <c:rich>
                  <a:bodyPr/>
                  <a:lstStyle/>
                  <a:p>
                    <a:r>
                      <a:rPr lang="it-IT"/>
                      <a:t>296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7-E385-4C73-B650-16E7D34B9439}"/>
                </c:ext>
              </c:extLst>
            </c:dLbl>
            <c:dLbl>
              <c:idx val="296"/>
              <c:tx>
                <c:rich>
                  <a:bodyPr/>
                  <a:lstStyle/>
                  <a:p>
                    <a:r>
                      <a:rPr lang="it-IT"/>
                      <a:t>297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8-E385-4C73-B650-16E7D34B9439}"/>
                </c:ext>
              </c:extLst>
            </c:dLbl>
            <c:dLbl>
              <c:idx val="297"/>
              <c:tx>
                <c:rich>
                  <a:bodyPr/>
                  <a:lstStyle/>
                  <a:p>
                    <a:r>
                      <a:rPr lang="it-IT"/>
                      <a:t>298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9-E385-4C73-B650-16E7D34B9439}"/>
                </c:ext>
              </c:extLst>
            </c:dLbl>
            <c:dLbl>
              <c:idx val="298"/>
              <c:tx>
                <c:rich>
                  <a:bodyPr/>
                  <a:lstStyle/>
                  <a:p>
                    <a:r>
                      <a:rPr lang="it-IT"/>
                      <a:t>299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A-E385-4C73-B650-16E7D34B9439}"/>
                </c:ext>
              </c:extLst>
            </c:dLbl>
            <c:dLbl>
              <c:idx val="299"/>
              <c:tx>
                <c:rich>
                  <a:bodyPr/>
                  <a:lstStyle/>
                  <a:p>
                    <a:r>
                      <a:rPr lang="it-IT"/>
                      <a:t>300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B-E385-4C73-B650-16E7D34B9439}"/>
                </c:ext>
              </c:extLst>
            </c:dLbl>
            <c:dLbl>
              <c:idx val="300"/>
              <c:tx>
                <c:rich>
                  <a:bodyPr/>
                  <a:lstStyle/>
                  <a:p>
                    <a:r>
                      <a:rPr lang="it-IT"/>
                      <a:t>301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C-E385-4C73-B650-16E7D34B9439}"/>
                </c:ext>
              </c:extLst>
            </c:dLbl>
            <c:dLbl>
              <c:idx val="301"/>
              <c:tx>
                <c:rich>
                  <a:bodyPr/>
                  <a:lstStyle/>
                  <a:p>
                    <a:r>
                      <a:rPr lang="it-IT"/>
                      <a:t>302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D-E385-4C73-B650-16E7D34B9439}"/>
                </c:ext>
              </c:extLst>
            </c:dLbl>
            <c:dLbl>
              <c:idx val="302"/>
              <c:tx>
                <c:rich>
                  <a:bodyPr/>
                  <a:lstStyle/>
                  <a:p>
                    <a:r>
                      <a:rPr lang="it-IT"/>
                      <a:t>303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E-E385-4C73-B650-16E7D34B9439}"/>
                </c:ext>
              </c:extLst>
            </c:dLbl>
            <c:dLbl>
              <c:idx val="303"/>
              <c:tx>
                <c:rich>
                  <a:bodyPr/>
                  <a:lstStyle/>
                  <a:p>
                    <a:r>
                      <a:rPr lang="it-IT"/>
                      <a:t>304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F-E385-4C73-B650-16E7D34B9439}"/>
                </c:ext>
              </c:extLst>
            </c:dLbl>
            <c:dLbl>
              <c:idx val="304"/>
              <c:tx>
                <c:rich>
                  <a:bodyPr/>
                  <a:lstStyle/>
                  <a:p>
                    <a:r>
                      <a:rPr lang="it-IT"/>
                      <a:t>305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0-E385-4C73-B650-16E7D34B9439}"/>
                </c:ext>
              </c:extLst>
            </c:dLbl>
            <c:dLbl>
              <c:idx val="305"/>
              <c:tx>
                <c:rich>
                  <a:bodyPr/>
                  <a:lstStyle/>
                  <a:p>
                    <a:r>
                      <a:rPr lang="it-IT"/>
                      <a:t>306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1-E385-4C73-B650-16E7D34B9439}"/>
                </c:ext>
              </c:extLst>
            </c:dLbl>
            <c:dLbl>
              <c:idx val="306"/>
              <c:tx>
                <c:rich>
                  <a:bodyPr/>
                  <a:lstStyle/>
                  <a:p>
                    <a:r>
                      <a:rPr lang="it-IT"/>
                      <a:t>307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2-E385-4C73-B650-16E7D34B9439}"/>
                </c:ext>
              </c:extLst>
            </c:dLbl>
            <c:dLbl>
              <c:idx val="307"/>
              <c:tx>
                <c:rich>
                  <a:bodyPr/>
                  <a:lstStyle/>
                  <a:p>
                    <a:r>
                      <a:rPr lang="it-IT"/>
                      <a:t>308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3-E385-4C73-B650-16E7D34B9439}"/>
                </c:ext>
              </c:extLst>
            </c:dLbl>
            <c:dLbl>
              <c:idx val="308"/>
              <c:tx>
                <c:rich>
                  <a:bodyPr/>
                  <a:lstStyle/>
                  <a:p>
                    <a:r>
                      <a:rPr lang="it-IT"/>
                      <a:t>309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4-E385-4C73-B650-16E7D34B9439}"/>
                </c:ext>
              </c:extLst>
            </c:dLbl>
            <c:dLbl>
              <c:idx val="309"/>
              <c:tx>
                <c:rich>
                  <a:bodyPr/>
                  <a:lstStyle/>
                  <a:p>
                    <a:r>
                      <a:rPr lang="it-IT"/>
                      <a:t>310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5-E385-4C73-B650-16E7D34B9439}"/>
                </c:ext>
              </c:extLst>
            </c:dLbl>
            <c:dLbl>
              <c:idx val="310"/>
              <c:tx>
                <c:rich>
                  <a:bodyPr/>
                  <a:lstStyle/>
                  <a:p>
                    <a:r>
                      <a:rPr lang="it-IT"/>
                      <a:t>311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6-E385-4C73-B650-16E7D34B9439}"/>
                </c:ext>
              </c:extLst>
            </c:dLbl>
            <c:dLbl>
              <c:idx val="311"/>
              <c:tx>
                <c:rich>
                  <a:bodyPr/>
                  <a:lstStyle/>
                  <a:p>
                    <a:r>
                      <a:rPr lang="it-IT"/>
                      <a:t>312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7-E385-4C73-B650-16E7D34B9439}"/>
                </c:ext>
              </c:extLst>
            </c:dLbl>
            <c:dLbl>
              <c:idx val="312"/>
              <c:tx>
                <c:rich>
                  <a:bodyPr/>
                  <a:lstStyle/>
                  <a:p>
                    <a:r>
                      <a:rPr lang="it-IT"/>
                      <a:t>313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8-E385-4C73-B650-16E7D34B9439}"/>
                </c:ext>
              </c:extLst>
            </c:dLbl>
            <c:dLbl>
              <c:idx val="313"/>
              <c:tx>
                <c:rich>
                  <a:bodyPr/>
                  <a:lstStyle/>
                  <a:p>
                    <a:r>
                      <a:rPr lang="it-IT"/>
                      <a:t>314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9-E385-4C73-B650-16E7D34B9439}"/>
                </c:ext>
              </c:extLst>
            </c:dLbl>
            <c:dLbl>
              <c:idx val="314"/>
              <c:tx>
                <c:rich>
                  <a:bodyPr/>
                  <a:lstStyle/>
                  <a:p>
                    <a:r>
                      <a:rPr lang="it-IT"/>
                      <a:t>315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A-E385-4C73-B650-16E7D34B9439}"/>
                </c:ext>
              </c:extLst>
            </c:dLbl>
            <c:dLbl>
              <c:idx val="315"/>
              <c:tx>
                <c:rich>
                  <a:bodyPr/>
                  <a:lstStyle/>
                  <a:p>
                    <a:r>
                      <a:rPr lang="it-IT"/>
                      <a:t>316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B-E385-4C73-B650-16E7D34B9439}"/>
                </c:ext>
              </c:extLst>
            </c:dLbl>
            <c:dLbl>
              <c:idx val="316"/>
              <c:tx>
                <c:rich>
                  <a:bodyPr/>
                  <a:lstStyle/>
                  <a:p>
                    <a:r>
                      <a:rPr lang="it-IT"/>
                      <a:t>317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C-E385-4C73-B650-16E7D34B9439}"/>
                </c:ext>
              </c:extLst>
            </c:dLbl>
            <c:dLbl>
              <c:idx val="317"/>
              <c:tx>
                <c:rich>
                  <a:bodyPr/>
                  <a:lstStyle/>
                  <a:p>
                    <a:r>
                      <a:rPr lang="it-IT"/>
                      <a:t>318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D-E385-4C73-B650-16E7D34B9439}"/>
                </c:ext>
              </c:extLst>
            </c:dLbl>
            <c:dLbl>
              <c:idx val="318"/>
              <c:tx>
                <c:rich>
                  <a:bodyPr/>
                  <a:lstStyle/>
                  <a:p>
                    <a:r>
                      <a:rPr lang="it-IT"/>
                      <a:t>319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E-E385-4C73-B650-16E7D34B9439}"/>
                </c:ext>
              </c:extLst>
            </c:dLbl>
            <c:dLbl>
              <c:idx val="319"/>
              <c:tx>
                <c:rich>
                  <a:bodyPr/>
                  <a:lstStyle/>
                  <a:p>
                    <a:r>
                      <a:rPr lang="it-IT"/>
                      <a:t>320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F-E385-4C73-B650-16E7D34B9439}"/>
                </c:ext>
              </c:extLst>
            </c:dLbl>
            <c:dLbl>
              <c:idx val="320"/>
              <c:tx>
                <c:rich>
                  <a:bodyPr/>
                  <a:lstStyle/>
                  <a:p>
                    <a:r>
                      <a:rPr lang="it-IT"/>
                      <a:t>321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0-E385-4C73-B650-16E7D34B9439}"/>
                </c:ext>
              </c:extLst>
            </c:dLbl>
            <c:dLbl>
              <c:idx val="321"/>
              <c:tx>
                <c:rich>
                  <a:bodyPr/>
                  <a:lstStyle/>
                  <a:p>
                    <a:r>
                      <a:rPr lang="it-IT"/>
                      <a:t>322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1-E385-4C73-B650-16E7D34B9439}"/>
                </c:ext>
              </c:extLst>
            </c:dLbl>
            <c:dLbl>
              <c:idx val="322"/>
              <c:tx>
                <c:rich>
                  <a:bodyPr/>
                  <a:lstStyle/>
                  <a:p>
                    <a:r>
                      <a:rPr lang="it-IT"/>
                      <a:t>323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2-E385-4C73-B650-16E7D34B9439}"/>
                </c:ext>
              </c:extLst>
            </c:dLbl>
            <c:dLbl>
              <c:idx val="323"/>
              <c:tx>
                <c:rich>
                  <a:bodyPr/>
                  <a:lstStyle/>
                  <a:p>
                    <a:r>
                      <a:rPr lang="it-IT"/>
                      <a:t>324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3-E385-4C73-B650-16E7D34B9439}"/>
                </c:ext>
              </c:extLst>
            </c:dLbl>
            <c:dLbl>
              <c:idx val="324"/>
              <c:tx>
                <c:rich>
                  <a:bodyPr/>
                  <a:lstStyle/>
                  <a:p>
                    <a:r>
                      <a:rPr lang="it-IT"/>
                      <a:t>325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4-E385-4C73-B650-16E7D34B9439}"/>
                </c:ext>
              </c:extLst>
            </c:dLbl>
            <c:dLbl>
              <c:idx val="325"/>
              <c:tx>
                <c:rich>
                  <a:bodyPr/>
                  <a:lstStyle/>
                  <a:p>
                    <a:r>
                      <a:rPr lang="it-IT"/>
                      <a:t>326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5-E385-4C73-B650-16E7D34B9439}"/>
                </c:ext>
              </c:extLst>
            </c:dLbl>
            <c:dLbl>
              <c:idx val="326"/>
              <c:tx>
                <c:rich>
                  <a:bodyPr/>
                  <a:lstStyle/>
                  <a:p>
                    <a:r>
                      <a:rPr lang="it-IT"/>
                      <a:t>327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6-E385-4C73-B650-16E7D34B9439}"/>
                </c:ext>
              </c:extLst>
            </c:dLbl>
            <c:dLbl>
              <c:idx val="327"/>
              <c:tx>
                <c:rich>
                  <a:bodyPr/>
                  <a:lstStyle/>
                  <a:p>
                    <a:r>
                      <a:rPr lang="it-IT"/>
                      <a:t>328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7-E385-4C73-B650-16E7D34B9439}"/>
                </c:ext>
              </c:extLst>
            </c:dLbl>
            <c:dLbl>
              <c:idx val="328"/>
              <c:tx>
                <c:rich>
                  <a:bodyPr/>
                  <a:lstStyle/>
                  <a:p>
                    <a:r>
                      <a:rPr lang="it-IT"/>
                      <a:t>329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8-E385-4C73-B650-16E7D34B9439}"/>
                </c:ext>
              </c:extLst>
            </c:dLbl>
            <c:dLbl>
              <c:idx val="329"/>
              <c:tx>
                <c:rich>
                  <a:bodyPr/>
                  <a:lstStyle/>
                  <a:p>
                    <a:r>
                      <a:rPr lang="it-IT"/>
                      <a:t>330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9-E385-4C73-B650-16E7D34B9439}"/>
                </c:ext>
              </c:extLst>
            </c:dLbl>
            <c:dLbl>
              <c:idx val="330"/>
              <c:tx>
                <c:rich>
                  <a:bodyPr/>
                  <a:lstStyle/>
                  <a:p>
                    <a:r>
                      <a:rPr lang="it-IT"/>
                      <a:t>331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A-E385-4C73-B650-16E7D34B9439}"/>
                </c:ext>
              </c:extLst>
            </c:dLbl>
            <c:dLbl>
              <c:idx val="331"/>
              <c:tx>
                <c:rich>
                  <a:bodyPr/>
                  <a:lstStyle/>
                  <a:p>
                    <a:r>
                      <a:rPr lang="it-IT"/>
                      <a:t>332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B-E385-4C73-B650-16E7D34B9439}"/>
                </c:ext>
              </c:extLst>
            </c:dLbl>
            <c:dLbl>
              <c:idx val="332"/>
              <c:tx>
                <c:rich>
                  <a:bodyPr/>
                  <a:lstStyle/>
                  <a:p>
                    <a:r>
                      <a:rPr lang="it-IT"/>
                      <a:t>333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C-E385-4C73-B650-16E7D34B9439}"/>
                </c:ext>
              </c:extLst>
            </c:dLbl>
            <c:dLbl>
              <c:idx val="333"/>
              <c:tx>
                <c:rich>
                  <a:bodyPr/>
                  <a:lstStyle/>
                  <a:p>
                    <a:r>
                      <a:rPr lang="it-IT"/>
                      <a:t>334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D-E385-4C73-B650-16E7D34B9439}"/>
                </c:ext>
              </c:extLst>
            </c:dLbl>
            <c:dLbl>
              <c:idx val="334"/>
              <c:tx>
                <c:rich>
                  <a:bodyPr/>
                  <a:lstStyle/>
                  <a:p>
                    <a:r>
                      <a:rPr lang="it-IT"/>
                      <a:t>335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E-E385-4C73-B650-16E7D34B9439}"/>
                </c:ext>
              </c:extLst>
            </c:dLbl>
            <c:dLbl>
              <c:idx val="335"/>
              <c:tx>
                <c:rich>
                  <a:bodyPr/>
                  <a:lstStyle/>
                  <a:p>
                    <a:r>
                      <a:rPr lang="it-IT"/>
                      <a:t>336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F-E385-4C73-B650-16E7D34B9439}"/>
                </c:ext>
              </c:extLst>
            </c:dLbl>
            <c:dLbl>
              <c:idx val="336"/>
              <c:tx>
                <c:rich>
                  <a:bodyPr/>
                  <a:lstStyle/>
                  <a:p>
                    <a:r>
                      <a:rPr lang="it-IT"/>
                      <a:t>337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0-E385-4C73-B650-16E7D34B9439}"/>
                </c:ext>
              </c:extLst>
            </c:dLbl>
            <c:dLbl>
              <c:idx val="337"/>
              <c:tx>
                <c:rich>
                  <a:bodyPr/>
                  <a:lstStyle/>
                  <a:p>
                    <a:r>
                      <a:rPr lang="it-IT"/>
                      <a:t>338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1-E385-4C73-B650-16E7D34B9439}"/>
                </c:ext>
              </c:extLst>
            </c:dLbl>
            <c:dLbl>
              <c:idx val="338"/>
              <c:tx>
                <c:rich>
                  <a:bodyPr/>
                  <a:lstStyle/>
                  <a:p>
                    <a:r>
                      <a:rPr lang="it-IT"/>
                      <a:t>339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2-E385-4C73-B650-16E7D34B9439}"/>
                </c:ext>
              </c:extLst>
            </c:dLbl>
            <c:dLbl>
              <c:idx val="339"/>
              <c:tx>
                <c:rich>
                  <a:bodyPr/>
                  <a:lstStyle/>
                  <a:p>
                    <a:r>
                      <a:rPr lang="it-IT"/>
                      <a:t>340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3-E385-4C73-B650-16E7D34B9439}"/>
                </c:ext>
              </c:extLst>
            </c:dLbl>
            <c:dLbl>
              <c:idx val="340"/>
              <c:tx>
                <c:rich>
                  <a:bodyPr/>
                  <a:lstStyle/>
                  <a:p>
                    <a:r>
                      <a:rPr lang="it-IT"/>
                      <a:t>341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4-E385-4C73-B650-16E7D34B9439}"/>
                </c:ext>
              </c:extLst>
            </c:dLbl>
            <c:dLbl>
              <c:idx val="341"/>
              <c:tx>
                <c:rich>
                  <a:bodyPr/>
                  <a:lstStyle/>
                  <a:p>
                    <a:r>
                      <a:rPr lang="it-IT"/>
                      <a:t>342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5-E385-4C73-B650-16E7D34B9439}"/>
                </c:ext>
              </c:extLst>
            </c:dLbl>
            <c:dLbl>
              <c:idx val="342"/>
              <c:tx>
                <c:rich>
                  <a:bodyPr/>
                  <a:lstStyle/>
                  <a:p>
                    <a:r>
                      <a:rPr lang="it-IT"/>
                      <a:t>343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6-E385-4C73-B650-16E7D34B9439}"/>
                </c:ext>
              </c:extLst>
            </c:dLbl>
            <c:dLbl>
              <c:idx val="343"/>
              <c:tx>
                <c:rich>
                  <a:bodyPr/>
                  <a:lstStyle/>
                  <a:p>
                    <a:r>
                      <a:rPr lang="it-IT"/>
                      <a:t>344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7-E385-4C73-B650-16E7D34B9439}"/>
                </c:ext>
              </c:extLst>
            </c:dLbl>
            <c:dLbl>
              <c:idx val="344"/>
              <c:tx>
                <c:rich>
                  <a:bodyPr/>
                  <a:lstStyle/>
                  <a:p>
                    <a:r>
                      <a:rPr lang="it-IT"/>
                      <a:t>345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8-E385-4C73-B650-16E7D34B9439}"/>
                </c:ext>
              </c:extLst>
            </c:dLbl>
            <c:dLbl>
              <c:idx val="345"/>
              <c:tx>
                <c:rich>
                  <a:bodyPr/>
                  <a:lstStyle/>
                  <a:p>
                    <a:r>
                      <a:rPr lang="it-IT"/>
                      <a:t>346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9-E385-4C73-B650-16E7D34B9439}"/>
                </c:ext>
              </c:extLst>
            </c:dLbl>
            <c:dLbl>
              <c:idx val="346"/>
              <c:tx>
                <c:rich>
                  <a:bodyPr/>
                  <a:lstStyle/>
                  <a:p>
                    <a:r>
                      <a:rPr lang="it-IT"/>
                      <a:t>347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A-E385-4C73-B650-16E7D34B9439}"/>
                </c:ext>
              </c:extLst>
            </c:dLbl>
            <c:dLbl>
              <c:idx val="347"/>
              <c:tx>
                <c:rich>
                  <a:bodyPr/>
                  <a:lstStyle/>
                  <a:p>
                    <a:r>
                      <a:rPr lang="it-IT"/>
                      <a:t>348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B-E385-4C73-B650-16E7D34B9439}"/>
                </c:ext>
              </c:extLst>
            </c:dLbl>
            <c:dLbl>
              <c:idx val="348"/>
              <c:tx>
                <c:rich>
                  <a:bodyPr/>
                  <a:lstStyle/>
                  <a:p>
                    <a:r>
                      <a:rPr lang="it-IT"/>
                      <a:t>349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C-E385-4C73-B650-16E7D34B9439}"/>
                </c:ext>
              </c:extLst>
            </c:dLbl>
            <c:dLbl>
              <c:idx val="349"/>
              <c:tx>
                <c:rich>
                  <a:bodyPr/>
                  <a:lstStyle/>
                  <a:p>
                    <a:r>
                      <a:rPr lang="it-IT"/>
                      <a:t>350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D-E385-4C73-B650-16E7D34B9439}"/>
                </c:ext>
              </c:extLst>
            </c:dLbl>
            <c:dLbl>
              <c:idx val="350"/>
              <c:tx>
                <c:rich>
                  <a:bodyPr/>
                  <a:lstStyle/>
                  <a:p>
                    <a:r>
                      <a:rPr lang="it-IT"/>
                      <a:t>351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E-E385-4C73-B650-16E7D34B9439}"/>
                </c:ext>
              </c:extLst>
            </c:dLbl>
            <c:dLbl>
              <c:idx val="351"/>
              <c:tx>
                <c:rich>
                  <a:bodyPr/>
                  <a:lstStyle/>
                  <a:p>
                    <a:r>
                      <a:rPr lang="it-IT"/>
                      <a:t>352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F-E385-4C73-B650-16E7D34B9439}"/>
                </c:ext>
              </c:extLst>
            </c:dLbl>
            <c:dLbl>
              <c:idx val="352"/>
              <c:tx>
                <c:rich>
                  <a:bodyPr/>
                  <a:lstStyle/>
                  <a:p>
                    <a:r>
                      <a:rPr lang="it-IT"/>
                      <a:t>353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0-E385-4C73-B650-16E7D34B9439}"/>
                </c:ext>
              </c:extLst>
            </c:dLbl>
            <c:dLbl>
              <c:idx val="353"/>
              <c:tx>
                <c:rich>
                  <a:bodyPr/>
                  <a:lstStyle/>
                  <a:p>
                    <a:r>
                      <a:rPr lang="it-IT"/>
                      <a:t>354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1-E385-4C73-B650-16E7D34B9439}"/>
                </c:ext>
              </c:extLst>
            </c:dLbl>
            <c:dLbl>
              <c:idx val="354"/>
              <c:tx>
                <c:rich>
                  <a:bodyPr/>
                  <a:lstStyle/>
                  <a:p>
                    <a:r>
                      <a:rPr lang="it-IT"/>
                      <a:t>355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2-E385-4C73-B650-16E7D34B9439}"/>
                </c:ext>
              </c:extLst>
            </c:dLbl>
            <c:dLbl>
              <c:idx val="355"/>
              <c:tx>
                <c:rich>
                  <a:bodyPr/>
                  <a:lstStyle/>
                  <a:p>
                    <a:r>
                      <a:rPr lang="it-IT"/>
                      <a:t>356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3-E385-4C73-B650-16E7D34B9439}"/>
                </c:ext>
              </c:extLst>
            </c:dLbl>
            <c:dLbl>
              <c:idx val="356"/>
              <c:tx>
                <c:rich>
                  <a:bodyPr/>
                  <a:lstStyle/>
                  <a:p>
                    <a:r>
                      <a:rPr lang="it-IT"/>
                      <a:t>357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4-E385-4C73-B650-16E7D34B9439}"/>
                </c:ext>
              </c:extLst>
            </c:dLbl>
            <c:dLbl>
              <c:idx val="357"/>
              <c:tx>
                <c:rich>
                  <a:bodyPr/>
                  <a:lstStyle/>
                  <a:p>
                    <a:r>
                      <a:rPr lang="it-IT"/>
                      <a:t>358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5-E385-4C73-B650-16E7D34B9439}"/>
                </c:ext>
              </c:extLst>
            </c:dLbl>
            <c:dLbl>
              <c:idx val="358"/>
              <c:tx>
                <c:rich>
                  <a:bodyPr/>
                  <a:lstStyle/>
                  <a:p>
                    <a:r>
                      <a:rPr lang="it-IT"/>
                      <a:t>359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6-E385-4C73-B650-16E7D34B9439}"/>
                </c:ext>
              </c:extLst>
            </c:dLbl>
            <c:dLbl>
              <c:idx val="359"/>
              <c:tx>
                <c:rich>
                  <a:bodyPr/>
                  <a:lstStyle/>
                  <a:p>
                    <a:r>
                      <a:rPr lang="it-IT"/>
                      <a:t>360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7-E385-4C73-B650-16E7D34B9439}"/>
                </c:ext>
              </c:extLst>
            </c:dLbl>
            <c:dLbl>
              <c:idx val="360"/>
              <c:tx>
                <c:rich>
                  <a:bodyPr/>
                  <a:lstStyle/>
                  <a:p>
                    <a:r>
                      <a:rPr lang="it-IT"/>
                      <a:t>361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8-E385-4C73-B650-16E7D34B9439}"/>
                </c:ext>
              </c:extLst>
            </c:dLbl>
            <c:dLbl>
              <c:idx val="361"/>
              <c:tx>
                <c:rich>
                  <a:bodyPr/>
                  <a:lstStyle/>
                  <a:p>
                    <a:r>
                      <a:rPr lang="it-IT"/>
                      <a:t>362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9-E385-4C73-B650-16E7D34B9439}"/>
                </c:ext>
              </c:extLst>
            </c:dLbl>
            <c:dLbl>
              <c:idx val="362"/>
              <c:tx>
                <c:rich>
                  <a:bodyPr/>
                  <a:lstStyle/>
                  <a:p>
                    <a:r>
                      <a:rPr lang="it-IT"/>
                      <a:t>363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A-E385-4C73-B650-16E7D34B9439}"/>
                </c:ext>
              </c:extLst>
            </c:dLbl>
            <c:dLbl>
              <c:idx val="363"/>
              <c:tx>
                <c:rich>
                  <a:bodyPr/>
                  <a:lstStyle/>
                  <a:p>
                    <a:r>
                      <a:rPr lang="it-IT"/>
                      <a:t>364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B-E385-4C73-B650-16E7D34B9439}"/>
                </c:ext>
              </c:extLst>
            </c:dLbl>
            <c:dLbl>
              <c:idx val="364"/>
              <c:tx>
                <c:rich>
                  <a:bodyPr/>
                  <a:lstStyle/>
                  <a:p>
                    <a:r>
                      <a:rPr lang="it-IT"/>
                      <a:t>365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C-E385-4C73-B650-16E7D34B9439}"/>
                </c:ext>
              </c:extLst>
            </c:dLbl>
            <c:dLbl>
              <c:idx val="365"/>
              <c:tx>
                <c:rich>
                  <a:bodyPr/>
                  <a:lstStyle/>
                  <a:p>
                    <a:r>
                      <a:rPr lang="it-IT"/>
                      <a:t>366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D-E385-4C73-B650-16E7D34B9439}"/>
                </c:ext>
              </c:extLst>
            </c:dLbl>
            <c:dLbl>
              <c:idx val="366"/>
              <c:tx>
                <c:rich>
                  <a:bodyPr/>
                  <a:lstStyle/>
                  <a:p>
                    <a:r>
                      <a:rPr lang="it-IT"/>
                      <a:t>367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E-E385-4C73-B650-16E7D34B9439}"/>
                </c:ext>
              </c:extLst>
            </c:dLbl>
            <c:dLbl>
              <c:idx val="367"/>
              <c:tx>
                <c:rich>
                  <a:bodyPr/>
                  <a:lstStyle/>
                  <a:p>
                    <a:r>
                      <a:rPr lang="it-IT"/>
                      <a:t>368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F-E385-4C73-B650-16E7D34B9439}"/>
                </c:ext>
              </c:extLst>
            </c:dLbl>
            <c:dLbl>
              <c:idx val="368"/>
              <c:tx>
                <c:rich>
                  <a:bodyPr/>
                  <a:lstStyle/>
                  <a:p>
                    <a:r>
                      <a:rPr lang="it-IT"/>
                      <a:t>369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0-E385-4C73-B650-16E7D34B9439}"/>
                </c:ext>
              </c:extLst>
            </c:dLbl>
            <c:dLbl>
              <c:idx val="369"/>
              <c:tx>
                <c:rich>
                  <a:bodyPr/>
                  <a:lstStyle/>
                  <a:p>
                    <a:r>
                      <a:rPr lang="it-IT"/>
                      <a:t>370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1-E385-4C73-B650-16E7D34B9439}"/>
                </c:ext>
              </c:extLst>
            </c:dLbl>
            <c:dLbl>
              <c:idx val="370"/>
              <c:tx>
                <c:rich>
                  <a:bodyPr/>
                  <a:lstStyle/>
                  <a:p>
                    <a:r>
                      <a:rPr lang="it-IT"/>
                      <a:t>371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2-E385-4C73-B650-16E7D34B9439}"/>
                </c:ext>
              </c:extLst>
            </c:dLbl>
            <c:dLbl>
              <c:idx val="371"/>
              <c:tx>
                <c:rich>
                  <a:bodyPr/>
                  <a:lstStyle/>
                  <a:p>
                    <a:r>
                      <a:rPr lang="it-IT"/>
                      <a:t>372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3-E385-4C73-B650-16E7D34B9439}"/>
                </c:ext>
              </c:extLst>
            </c:dLbl>
            <c:dLbl>
              <c:idx val="372"/>
              <c:tx>
                <c:rich>
                  <a:bodyPr/>
                  <a:lstStyle/>
                  <a:p>
                    <a:r>
                      <a:rPr lang="it-IT"/>
                      <a:t>373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4-E385-4C73-B650-16E7D34B9439}"/>
                </c:ext>
              </c:extLst>
            </c:dLbl>
            <c:dLbl>
              <c:idx val="373"/>
              <c:tx>
                <c:rich>
                  <a:bodyPr/>
                  <a:lstStyle/>
                  <a:p>
                    <a:r>
                      <a:rPr lang="it-IT"/>
                      <a:t>374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5-E385-4C73-B650-16E7D34B9439}"/>
                </c:ext>
              </c:extLst>
            </c:dLbl>
            <c:dLbl>
              <c:idx val="374"/>
              <c:tx>
                <c:rich>
                  <a:bodyPr/>
                  <a:lstStyle/>
                  <a:p>
                    <a:r>
                      <a:rPr lang="it-IT"/>
                      <a:t>375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6-E385-4C73-B650-16E7D34B9439}"/>
                </c:ext>
              </c:extLst>
            </c:dLbl>
            <c:dLbl>
              <c:idx val="375"/>
              <c:tx>
                <c:rich>
                  <a:bodyPr/>
                  <a:lstStyle/>
                  <a:p>
                    <a:r>
                      <a:rPr lang="it-IT"/>
                      <a:t>376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7-E385-4C73-B650-16E7D34B9439}"/>
                </c:ext>
              </c:extLst>
            </c:dLbl>
            <c:dLbl>
              <c:idx val="376"/>
              <c:tx>
                <c:rich>
                  <a:bodyPr/>
                  <a:lstStyle/>
                  <a:p>
                    <a:r>
                      <a:rPr lang="it-IT"/>
                      <a:t>377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8-E385-4C73-B650-16E7D34B9439}"/>
                </c:ext>
              </c:extLst>
            </c:dLbl>
            <c:dLbl>
              <c:idx val="377"/>
              <c:tx>
                <c:rich>
                  <a:bodyPr/>
                  <a:lstStyle/>
                  <a:p>
                    <a:r>
                      <a:rPr lang="it-IT"/>
                      <a:t>378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9-E385-4C73-B650-16E7D34B9439}"/>
                </c:ext>
              </c:extLst>
            </c:dLbl>
            <c:dLbl>
              <c:idx val="378"/>
              <c:tx>
                <c:rich>
                  <a:bodyPr/>
                  <a:lstStyle/>
                  <a:p>
                    <a:r>
                      <a:rPr lang="it-IT"/>
                      <a:t>379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A-E385-4C73-B650-16E7D34B9439}"/>
                </c:ext>
              </c:extLst>
            </c:dLbl>
            <c:dLbl>
              <c:idx val="379"/>
              <c:tx>
                <c:rich>
                  <a:bodyPr/>
                  <a:lstStyle/>
                  <a:p>
                    <a:r>
                      <a:rPr lang="it-IT"/>
                      <a:t>380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B-E385-4C73-B650-16E7D34B9439}"/>
                </c:ext>
              </c:extLst>
            </c:dLbl>
            <c:dLbl>
              <c:idx val="380"/>
              <c:tx>
                <c:rich>
                  <a:bodyPr/>
                  <a:lstStyle/>
                  <a:p>
                    <a:r>
                      <a:rPr lang="it-IT"/>
                      <a:t>381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C-E385-4C73-B650-16E7D34B9439}"/>
                </c:ext>
              </c:extLst>
            </c:dLbl>
            <c:dLbl>
              <c:idx val="381"/>
              <c:tx>
                <c:rich>
                  <a:bodyPr/>
                  <a:lstStyle/>
                  <a:p>
                    <a:r>
                      <a:rPr lang="it-IT"/>
                      <a:t>382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D-E385-4C73-B650-16E7D34B9439}"/>
                </c:ext>
              </c:extLst>
            </c:dLbl>
            <c:dLbl>
              <c:idx val="382"/>
              <c:tx>
                <c:rich>
                  <a:bodyPr/>
                  <a:lstStyle/>
                  <a:p>
                    <a:r>
                      <a:rPr lang="it-IT"/>
                      <a:t>383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E-E385-4C73-B650-16E7D34B9439}"/>
                </c:ext>
              </c:extLst>
            </c:dLbl>
            <c:dLbl>
              <c:idx val="383"/>
              <c:tx>
                <c:rich>
                  <a:bodyPr/>
                  <a:lstStyle/>
                  <a:p>
                    <a:r>
                      <a:rPr lang="it-IT"/>
                      <a:t>384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F-E385-4C73-B650-16E7D34B9439}"/>
                </c:ext>
              </c:extLst>
            </c:dLbl>
            <c:dLbl>
              <c:idx val="384"/>
              <c:tx>
                <c:rich>
                  <a:bodyPr/>
                  <a:lstStyle/>
                  <a:p>
                    <a:r>
                      <a:rPr lang="it-IT"/>
                      <a:t>385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0-E385-4C73-B650-16E7D34B9439}"/>
                </c:ext>
              </c:extLst>
            </c:dLbl>
            <c:dLbl>
              <c:idx val="385"/>
              <c:tx>
                <c:rich>
                  <a:bodyPr/>
                  <a:lstStyle/>
                  <a:p>
                    <a:r>
                      <a:rPr lang="it-IT"/>
                      <a:t>386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1-E385-4C73-B650-16E7D34B9439}"/>
                </c:ext>
              </c:extLst>
            </c:dLbl>
            <c:dLbl>
              <c:idx val="386"/>
              <c:tx>
                <c:rich>
                  <a:bodyPr/>
                  <a:lstStyle/>
                  <a:p>
                    <a:r>
                      <a:rPr lang="it-IT"/>
                      <a:t>387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2-E385-4C73-B650-16E7D34B9439}"/>
                </c:ext>
              </c:extLst>
            </c:dLbl>
            <c:dLbl>
              <c:idx val="387"/>
              <c:tx>
                <c:rich>
                  <a:bodyPr/>
                  <a:lstStyle/>
                  <a:p>
                    <a:r>
                      <a:rPr lang="it-IT"/>
                      <a:t>388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3-E385-4C73-B650-16E7D34B9439}"/>
                </c:ext>
              </c:extLst>
            </c:dLbl>
            <c:dLbl>
              <c:idx val="388"/>
              <c:tx>
                <c:rich>
                  <a:bodyPr/>
                  <a:lstStyle/>
                  <a:p>
                    <a:r>
                      <a:rPr lang="it-IT"/>
                      <a:t>389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4-E385-4C73-B650-16E7D34B9439}"/>
                </c:ext>
              </c:extLst>
            </c:dLbl>
            <c:dLbl>
              <c:idx val="389"/>
              <c:tx>
                <c:rich>
                  <a:bodyPr/>
                  <a:lstStyle/>
                  <a:p>
                    <a:r>
                      <a:rPr lang="it-IT"/>
                      <a:t>390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5-E385-4C73-B650-16E7D34B9439}"/>
                </c:ext>
              </c:extLst>
            </c:dLbl>
            <c:dLbl>
              <c:idx val="390"/>
              <c:tx>
                <c:rich>
                  <a:bodyPr/>
                  <a:lstStyle/>
                  <a:p>
                    <a:r>
                      <a:rPr lang="it-IT"/>
                      <a:t>391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6-E385-4C73-B650-16E7D34B9439}"/>
                </c:ext>
              </c:extLst>
            </c:dLbl>
            <c:dLbl>
              <c:idx val="391"/>
              <c:tx>
                <c:rich>
                  <a:bodyPr/>
                  <a:lstStyle/>
                  <a:p>
                    <a:r>
                      <a:rPr lang="it-IT"/>
                      <a:t>392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7-E385-4C73-B650-16E7D34B9439}"/>
                </c:ext>
              </c:extLst>
            </c:dLbl>
            <c:dLbl>
              <c:idx val="392"/>
              <c:tx>
                <c:rich>
                  <a:bodyPr/>
                  <a:lstStyle/>
                  <a:p>
                    <a:r>
                      <a:rPr lang="it-IT"/>
                      <a:t>393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8-E385-4C73-B650-16E7D34B9439}"/>
                </c:ext>
              </c:extLst>
            </c:dLbl>
            <c:dLbl>
              <c:idx val="393"/>
              <c:tx>
                <c:rich>
                  <a:bodyPr/>
                  <a:lstStyle/>
                  <a:p>
                    <a:r>
                      <a:rPr lang="it-IT"/>
                      <a:t>394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9-E385-4C73-B650-16E7D34B9439}"/>
                </c:ext>
              </c:extLst>
            </c:dLbl>
            <c:dLbl>
              <c:idx val="394"/>
              <c:tx>
                <c:rich>
                  <a:bodyPr/>
                  <a:lstStyle/>
                  <a:p>
                    <a:r>
                      <a:rPr lang="it-IT"/>
                      <a:t>395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A-E385-4C73-B650-16E7D34B9439}"/>
                </c:ext>
              </c:extLst>
            </c:dLbl>
            <c:dLbl>
              <c:idx val="395"/>
              <c:tx>
                <c:rich>
                  <a:bodyPr/>
                  <a:lstStyle/>
                  <a:p>
                    <a:r>
                      <a:rPr lang="it-IT"/>
                      <a:t>396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B-E385-4C73-B650-16E7D34B9439}"/>
                </c:ext>
              </c:extLst>
            </c:dLbl>
            <c:dLbl>
              <c:idx val="396"/>
              <c:tx>
                <c:rich>
                  <a:bodyPr/>
                  <a:lstStyle/>
                  <a:p>
                    <a:r>
                      <a:rPr lang="it-IT"/>
                      <a:t>397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C-E385-4C73-B650-16E7D34B9439}"/>
                </c:ext>
              </c:extLst>
            </c:dLbl>
            <c:dLbl>
              <c:idx val="397"/>
              <c:tx>
                <c:rich>
                  <a:bodyPr/>
                  <a:lstStyle/>
                  <a:p>
                    <a:r>
                      <a:rPr lang="it-IT"/>
                      <a:t>398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D-E385-4C73-B650-16E7D34B9439}"/>
                </c:ext>
              </c:extLst>
            </c:dLbl>
            <c:dLbl>
              <c:idx val="398"/>
              <c:tx>
                <c:rich>
                  <a:bodyPr/>
                  <a:lstStyle/>
                  <a:p>
                    <a:r>
                      <a:rPr lang="it-IT"/>
                      <a:t>399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E-E385-4C73-B650-16E7D34B9439}"/>
                </c:ext>
              </c:extLst>
            </c:dLbl>
            <c:dLbl>
              <c:idx val="399"/>
              <c:tx>
                <c:rich>
                  <a:bodyPr/>
                  <a:lstStyle/>
                  <a:p>
                    <a:r>
                      <a:rPr lang="it-IT"/>
                      <a:t>400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F-E385-4C73-B650-16E7D34B9439}"/>
                </c:ext>
              </c:extLst>
            </c:dLbl>
            <c:dLbl>
              <c:idx val="400"/>
              <c:tx>
                <c:rich>
                  <a:bodyPr/>
                  <a:lstStyle/>
                  <a:p>
                    <a:r>
                      <a:rPr lang="it-IT"/>
                      <a:t>401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0-E385-4C73-B650-16E7D34B9439}"/>
                </c:ext>
              </c:extLst>
            </c:dLbl>
            <c:dLbl>
              <c:idx val="401"/>
              <c:tx>
                <c:rich>
                  <a:bodyPr/>
                  <a:lstStyle/>
                  <a:p>
                    <a:r>
                      <a:rPr lang="it-IT"/>
                      <a:t>402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1-E385-4C73-B650-16E7D34B9439}"/>
                </c:ext>
              </c:extLst>
            </c:dLbl>
            <c:dLbl>
              <c:idx val="402"/>
              <c:tx>
                <c:rich>
                  <a:bodyPr/>
                  <a:lstStyle/>
                  <a:p>
                    <a:r>
                      <a:rPr lang="it-IT"/>
                      <a:t>403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2-E385-4C73-B650-16E7D34B9439}"/>
                </c:ext>
              </c:extLst>
            </c:dLbl>
            <c:dLbl>
              <c:idx val="403"/>
              <c:tx>
                <c:rich>
                  <a:bodyPr/>
                  <a:lstStyle/>
                  <a:p>
                    <a:r>
                      <a:rPr lang="it-IT"/>
                      <a:t>404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3-E385-4C73-B650-16E7D34B9439}"/>
                </c:ext>
              </c:extLst>
            </c:dLbl>
            <c:dLbl>
              <c:idx val="404"/>
              <c:tx>
                <c:rich>
                  <a:bodyPr/>
                  <a:lstStyle/>
                  <a:p>
                    <a:r>
                      <a:rPr lang="it-IT"/>
                      <a:t>405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4-E385-4C73-B650-16E7D34B9439}"/>
                </c:ext>
              </c:extLst>
            </c:dLbl>
            <c:dLbl>
              <c:idx val="405"/>
              <c:tx>
                <c:rich>
                  <a:bodyPr/>
                  <a:lstStyle/>
                  <a:p>
                    <a:r>
                      <a:rPr lang="it-IT"/>
                      <a:t>406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5-E385-4C73-B650-16E7D34B9439}"/>
                </c:ext>
              </c:extLst>
            </c:dLbl>
            <c:dLbl>
              <c:idx val="406"/>
              <c:tx>
                <c:rich>
                  <a:bodyPr/>
                  <a:lstStyle/>
                  <a:p>
                    <a:r>
                      <a:rPr lang="it-IT"/>
                      <a:t>407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6-E385-4C73-B650-16E7D34B9439}"/>
                </c:ext>
              </c:extLst>
            </c:dLbl>
            <c:dLbl>
              <c:idx val="407"/>
              <c:tx>
                <c:rich>
                  <a:bodyPr/>
                  <a:lstStyle/>
                  <a:p>
                    <a:r>
                      <a:rPr lang="it-IT"/>
                      <a:t>408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7-E385-4C73-B650-16E7D34B9439}"/>
                </c:ext>
              </c:extLst>
            </c:dLbl>
            <c:dLbl>
              <c:idx val="408"/>
              <c:tx>
                <c:rich>
                  <a:bodyPr/>
                  <a:lstStyle/>
                  <a:p>
                    <a:r>
                      <a:rPr lang="it-IT"/>
                      <a:t>409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8-E385-4C73-B650-16E7D34B9439}"/>
                </c:ext>
              </c:extLst>
            </c:dLbl>
            <c:dLbl>
              <c:idx val="409"/>
              <c:tx>
                <c:rich>
                  <a:bodyPr/>
                  <a:lstStyle/>
                  <a:p>
                    <a:r>
                      <a:rPr lang="it-IT"/>
                      <a:t>410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9-E385-4C73-B650-16E7D34B9439}"/>
                </c:ext>
              </c:extLst>
            </c:dLbl>
            <c:dLbl>
              <c:idx val="410"/>
              <c:tx>
                <c:rich>
                  <a:bodyPr/>
                  <a:lstStyle/>
                  <a:p>
                    <a:r>
                      <a:rPr lang="it-IT"/>
                      <a:t>411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A-E385-4C73-B650-16E7D34B9439}"/>
                </c:ext>
              </c:extLst>
            </c:dLbl>
            <c:dLbl>
              <c:idx val="411"/>
              <c:tx>
                <c:rich>
                  <a:bodyPr/>
                  <a:lstStyle/>
                  <a:p>
                    <a:r>
                      <a:rPr lang="it-IT"/>
                      <a:t>412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B-E385-4C73-B650-16E7D34B9439}"/>
                </c:ext>
              </c:extLst>
            </c:dLbl>
            <c:dLbl>
              <c:idx val="412"/>
              <c:tx>
                <c:rich>
                  <a:bodyPr/>
                  <a:lstStyle/>
                  <a:p>
                    <a:r>
                      <a:rPr lang="it-IT"/>
                      <a:t>413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C-E385-4C73-B650-16E7D34B9439}"/>
                </c:ext>
              </c:extLst>
            </c:dLbl>
            <c:dLbl>
              <c:idx val="413"/>
              <c:tx>
                <c:rich>
                  <a:bodyPr/>
                  <a:lstStyle/>
                  <a:p>
                    <a:r>
                      <a:rPr lang="it-IT"/>
                      <a:t>414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D-E385-4C73-B650-16E7D34B9439}"/>
                </c:ext>
              </c:extLst>
            </c:dLbl>
            <c:dLbl>
              <c:idx val="414"/>
              <c:tx>
                <c:rich>
                  <a:bodyPr/>
                  <a:lstStyle/>
                  <a:p>
                    <a:r>
                      <a:rPr lang="it-IT"/>
                      <a:t>415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E-E385-4C73-B650-16E7D34B9439}"/>
                </c:ext>
              </c:extLst>
            </c:dLbl>
            <c:dLbl>
              <c:idx val="415"/>
              <c:tx>
                <c:rich>
                  <a:bodyPr/>
                  <a:lstStyle/>
                  <a:p>
                    <a:r>
                      <a:rPr lang="it-IT"/>
                      <a:t>416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F-E385-4C73-B650-16E7D34B9439}"/>
                </c:ext>
              </c:extLst>
            </c:dLbl>
            <c:dLbl>
              <c:idx val="416"/>
              <c:tx>
                <c:rich>
                  <a:bodyPr/>
                  <a:lstStyle/>
                  <a:p>
                    <a:r>
                      <a:rPr lang="it-IT"/>
                      <a:t>417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0-E385-4C73-B650-16E7D34B9439}"/>
                </c:ext>
              </c:extLst>
            </c:dLbl>
            <c:dLbl>
              <c:idx val="417"/>
              <c:tx>
                <c:rich>
                  <a:bodyPr/>
                  <a:lstStyle/>
                  <a:p>
                    <a:r>
                      <a:rPr lang="it-IT"/>
                      <a:t>418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1-E385-4C73-B650-16E7D34B9439}"/>
                </c:ext>
              </c:extLst>
            </c:dLbl>
            <c:dLbl>
              <c:idx val="418"/>
              <c:tx>
                <c:rich>
                  <a:bodyPr/>
                  <a:lstStyle/>
                  <a:p>
                    <a:r>
                      <a:rPr lang="it-IT"/>
                      <a:t>419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2-E385-4C73-B650-16E7D34B9439}"/>
                </c:ext>
              </c:extLst>
            </c:dLbl>
            <c:dLbl>
              <c:idx val="419"/>
              <c:tx>
                <c:rich>
                  <a:bodyPr/>
                  <a:lstStyle/>
                  <a:p>
                    <a:r>
                      <a:rPr lang="it-IT"/>
                      <a:t>420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3-E385-4C73-B650-16E7D34B9439}"/>
                </c:ext>
              </c:extLst>
            </c:dLbl>
            <c:dLbl>
              <c:idx val="420"/>
              <c:tx>
                <c:rich>
                  <a:bodyPr/>
                  <a:lstStyle/>
                  <a:p>
                    <a:r>
                      <a:rPr lang="it-IT"/>
                      <a:t>421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4-E385-4C73-B650-16E7D34B9439}"/>
                </c:ext>
              </c:extLst>
            </c:dLbl>
            <c:dLbl>
              <c:idx val="421"/>
              <c:tx>
                <c:rich>
                  <a:bodyPr/>
                  <a:lstStyle/>
                  <a:p>
                    <a:r>
                      <a:rPr lang="it-IT"/>
                      <a:t>422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5-E385-4C73-B650-16E7D34B9439}"/>
                </c:ext>
              </c:extLst>
            </c:dLbl>
            <c:dLbl>
              <c:idx val="422"/>
              <c:tx>
                <c:rich>
                  <a:bodyPr/>
                  <a:lstStyle/>
                  <a:p>
                    <a:r>
                      <a:rPr lang="it-IT"/>
                      <a:t>423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6-E385-4C73-B650-16E7D34B9439}"/>
                </c:ext>
              </c:extLst>
            </c:dLbl>
            <c:dLbl>
              <c:idx val="423"/>
              <c:tx>
                <c:rich>
                  <a:bodyPr/>
                  <a:lstStyle/>
                  <a:p>
                    <a:r>
                      <a:rPr lang="it-IT"/>
                      <a:t>424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7-E385-4C73-B650-16E7D34B9439}"/>
                </c:ext>
              </c:extLst>
            </c:dLbl>
            <c:dLbl>
              <c:idx val="424"/>
              <c:tx>
                <c:rich>
                  <a:bodyPr/>
                  <a:lstStyle/>
                  <a:p>
                    <a:r>
                      <a:rPr lang="it-IT"/>
                      <a:t>425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8-E385-4C73-B650-16E7D34B9439}"/>
                </c:ext>
              </c:extLst>
            </c:dLbl>
            <c:dLbl>
              <c:idx val="425"/>
              <c:tx>
                <c:rich>
                  <a:bodyPr/>
                  <a:lstStyle/>
                  <a:p>
                    <a:r>
                      <a:rPr lang="it-IT"/>
                      <a:t>426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9-E385-4C73-B650-16E7D34B9439}"/>
                </c:ext>
              </c:extLst>
            </c:dLbl>
            <c:dLbl>
              <c:idx val="426"/>
              <c:tx>
                <c:rich>
                  <a:bodyPr/>
                  <a:lstStyle/>
                  <a:p>
                    <a:r>
                      <a:rPr lang="it-IT"/>
                      <a:t>427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A-E385-4C73-B650-16E7D34B9439}"/>
                </c:ext>
              </c:extLst>
            </c:dLbl>
            <c:dLbl>
              <c:idx val="427"/>
              <c:tx>
                <c:rich>
                  <a:bodyPr/>
                  <a:lstStyle/>
                  <a:p>
                    <a:r>
                      <a:rPr lang="it-IT"/>
                      <a:t>428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B-E385-4C73-B650-16E7D34B9439}"/>
                </c:ext>
              </c:extLst>
            </c:dLbl>
            <c:dLbl>
              <c:idx val="428"/>
              <c:tx>
                <c:rich>
                  <a:bodyPr/>
                  <a:lstStyle/>
                  <a:p>
                    <a:r>
                      <a:rPr lang="it-IT"/>
                      <a:t>429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C-E385-4C73-B650-16E7D34B9439}"/>
                </c:ext>
              </c:extLst>
            </c:dLbl>
            <c:dLbl>
              <c:idx val="429"/>
              <c:tx>
                <c:rich>
                  <a:bodyPr/>
                  <a:lstStyle/>
                  <a:p>
                    <a:r>
                      <a:rPr lang="it-IT"/>
                      <a:t>430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D-E385-4C73-B650-16E7D34B9439}"/>
                </c:ext>
              </c:extLst>
            </c:dLbl>
            <c:dLbl>
              <c:idx val="430"/>
              <c:tx>
                <c:rich>
                  <a:bodyPr/>
                  <a:lstStyle/>
                  <a:p>
                    <a:r>
                      <a:rPr lang="it-IT"/>
                      <a:t>431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E-E385-4C73-B650-16E7D34B9439}"/>
                </c:ext>
              </c:extLst>
            </c:dLbl>
            <c:dLbl>
              <c:idx val="431"/>
              <c:tx>
                <c:rich>
                  <a:bodyPr/>
                  <a:lstStyle/>
                  <a:p>
                    <a:r>
                      <a:rPr lang="it-IT"/>
                      <a:t>432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F-E385-4C73-B650-16E7D34B9439}"/>
                </c:ext>
              </c:extLst>
            </c:dLbl>
            <c:dLbl>
              <c:idx val="432"/>
              <c:tx>
                <c:rich>
                  <a:bodyPr/>
                  <a:lstStyle/>
                  <a:p>
                    <a:r>
                      <a:rPr lang="it-IT"/>
                      <a:t>433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0-E385-4C73-B650-16E7D34B9439}"/>
                </c:ext>
              </c:extLst>
            </c:dLbl>
            <c:dLbl>
              <c:idx val="433"/>
              <c:tx>
                <c:rich>
                  <a:bodyPr/>
                  <a:lstStyle/>
                  <a:p>
                    <a:r>
                      <a:rPr lang="it-IT"/>
                      <a:t>434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1-E385-4C73-B650-16E7D34B9439}"/>
                </c:ext>
              </c:extLst>
            </c:dLbl>
            <c:dLbl>
              <c:idx val="434"/>
              <c:tx>
                <c:rich>
                  <a:bodyPr/>
                  <a:lstStyle/>
                  <a:p>
                    <a:r>
                      <a:rPr lang="it-IT"/>
                      <a:t>435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2-E385-4C73-B650-16E7D34B9439}"/>
                </c:ext>
              </c:extLst>
            </c:dLbl>
            <c:dLbl>
              <c:idx val="435"/>
              <c:tx>
                <c:rich>
                  <a:bodyPr/>
                  <a:lstStyle/>
                  <a:p>
                    <a:r>
                      <a:rPr lang="it-IT"/>
                      <a:t>436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3-E385-4C73-B650-16E7D34B9439}"/>
                </c:ext>
              </c:extLst>
            </c:dLbl>
            <c:dLbl>
              <c:idx val="436"/>
              <c:tx>
                <c:rich>
                  <a:bodyPr/>
                  <a:lstStyle/>
                  <a:p>
                    <a:r>
                      <a:rPr lang="it-IT"/>
                      <a:t>437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4-E385-4C73-B650-16E7D34B9439}"/>
                </c:ext>
              </c:extLst>
            </c:dLbl>
            <c:dLbl>
              <c:idx val="437"/>
              <c:tx>
                <c:rich>
                  <a:bodyPr/>
                  <a:lstStyle/>
                  <a:p>
                    <a:r>
                      <a:rPr lang="it-IT"/>
                      <a:t>438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5-E385-4C73-B650-16E7D34B9439}"/>
                </c:ext>
              </c:extLst>
            </c:dLbl>
            <c:dLbl>
              <c:idx val="438"/>
              <c:tx>
                <c:rich>
                  <a:bodyPr/>
                  <a:lstStyle/>
                  <a:p>
                    <a:r>
                      <a:rPr lang="it-IT"/>
                      <a:t>439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6-E385-4C73-B650-16E7D34B9439}"/>
                </c:ext>
              </c:extLst>
            </c:dLbl>
            <c:dLbl>
              <c:idx val="439"/>
              <c:tx>
                <c:rich>
                  <a:bodyPr/>
                  <a:lstStyle/>
                  <a:p>
                    <a:r>
                      <a:rPr lang="it-IT"/>
                      <a:t>440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7-E385-4C73-B650-16E7D34B9439}"/>
                </c:ext>
              </c:extLst>
            </c:dLbl>
            <c:dLbl>
              <c:idx val="440"/>
              <c:tx>
                <c:rich>
                  <a:bodyPr/>
                  <a:lstStyle/>
                  <a:p>
                    <a:r>
                      <a:rPr lang="it-IT"/>
                      <a:t>441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8-E385-4C73-B650-16E7D34B9439}"/>
                </c:ext>
              </c:extLst>
            </c:dLbl>
            <c:dLbl>
              <c:idx val="441"/>
              <c:tx>
                <c:rich>
                  <a:bodyPr/>
                  <a:lstStyle/>
                  <a:p>
                    <a:r>
                      <a:rPr lang="it-IT"/>
                      <a:t>442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9-E385-4C73-B650-16E7D34B9439}"/>
                </c:ext>
              </c:extLst>
            </c:dLbl>
            <c:dLbl>
              <c:idx val="442"/>
              <c:tx>
                <c:rich>
                  <a:bodyPr/>
                  <a:lstStyle/>
                  <a:p>
                    <a:r>
                      <a:rPr lang="it-IT"/>
                      <a:t>443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A-E385-4C73-B650-16E7D34B9439}"/>
                </c:ext>
              </c:extLst>
            </c:dLbl>
            <c:dLbl>
              <c:idx val="443"/>
              <c:tx>
                <c:rich>
                  <a:bodyPr/>
                  <a:lstStyle/>
                  <a:p>
                    <a:r>
                      <a:rPr lang="it-IT"/>
                      <a:t>444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B-E385-4C73-B650-16E7D34B9439}"/>
                </c:ext>
              </c:extLst>
            </c:dLbl>
            <c:dLbl>
              <c:idx val="444"/>
              <c:tx>
                <c:rich>
                  <a:bodyPr/>
                  <a:lstStyle/>
                  <a:p>
                    <a:r>
                      <a:rPr lang="it-IT"/>
                      <a:t>445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C-E385-4C73-B650-16E7D34B9439}"/>
                </c:ext>
              </c:extLst>
            </c:dLbl>
            <c:dLbl>
              <c:idx val="445"/>
              <c:tx>
                <c:rich>
                  <a:bodyPr/>
                  <a:lstStyle/>
                  <a:p>
                    <a:r>
                      <a:rPr lang="it-IT"/>
                      <a:t>446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D-E385-4C73-B650-16E7D34B9439}"/>
                </c:ext>
              </c:extLst>
            </c:dLbl>
            <c:dLbl>
              <c:idx val="446"/>
              <c:tx>
                <c:rich>
                  <a:bodyPr/>
                  <a:lstStyle/>
                  <a:p>
                    <a:r>
                      <a:rPr lang="it-IT"/>
                      <a:t>447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E-E385-4C73-B650-16E7D34B9439}"/>
                </c:ext>
              </c:extLst>
            </c:dLbl>
            <c:dLbl>
              <c:idx val="447"/>
              <c:tx>
                <c:rich>
                  <a:bodyPr/>
                  <a:lstStyle/>
                  <a:p>
                    <a:r>
                      <a:rPr lang="it-IT"/>
                      <a:t>448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F-E385-4C73-B650-16E7D34B9439}"/>
                </c:ext>
              </c:extLst>
            </c:dLbl>
            <c:dLbl>
              <c:idx val="448"/>
              <c:tx>
                <c:rich>
                  <a:bodyPr/>
                  <a:lstStyle/>
                  <a:p>
                    <a:r>
                      <a:rPr lang="it-IT"/>
                      <a:t>449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0-E385-4C73-B650-16E7D34B9439}"/>
                </c:ext>
              </c:extLst>
            </c:dLbl>
            <c:dLbl>
              <c:idx val="449"/>
              <c:tx>
                <c:rich>
                  <a:bodyPr/>
                  <a:lstStyle/>
                  <a:p>
                    <a:r>
                      <a:rPr lang="it-IT"/>
                      <a:t>450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1-E385-4C73-B650-16E7D34B9439}"/>
                </c:ext>
              </c:extLst>
            </c:dLbl>
            <c:dLbl>
              <c:idx val="450"/>
              <c:tx>
                <c:rich>
                  <a:bodyPr/>
                  <a:lstStyle/>
                  <a:p>
                    <a:r>
                      <a:rPr lang="it-IT"/>
                      <a:t>451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2-E385-4C73-B650-16E7D34B9439}"/>
                </c:ext>
              </c:extLst>
            </c:dLbl>
            <c:dLbl>
              <c:idx val="451"/>
              <c:tx>
                <c:rich>
                  <a:bodyPr/>
                  <a:lstStyle/>
                  <a:p>
                    <a:r>
                      <a:rPr lang="it-IT"/>
                      <a:t>452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3-E385-4C73-B650-16E7D34B9439}"/>
                </c:ext>
              </c:extLst>
            </c:dLbl>
            <c:dLbl>
              <c:idx val="452"/>
              <c:tx>
                <c:rich>
                  <a:bodyPr/>
                  <a:lstStyle/>
                  <a:p>
                    <a:r>
                      <a:rPr lang="it-IT"/>
                      <a:t>453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4-E385-4C73-B650-16E7D34B9439}"/>
                </c:ext>
              </c:extLst>
            </c:dLbl>
            <c:dLbl>
              <c:idx val="453"/>
              <c:tx>
                <c:rich>
                  <a:bodyPr/>
                  <a:lstStyle/>
                  <a:p>
                    <a:r>
                      <a:rPr lang="it-IT"/>
                      <a:t>454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5-E385-4C73-B650-16E7D34B9439}"/>
                </c:ext>
              </c:extLst>
            </c:dLbl>
            <c:dLbl>
              <c:idx val="454"/>
              <c:tx>
                <c:rich>
                  <a:bodyPr/>
                  <a:lstStyle/>
                  <a:p>
                    <a:r>
                      <a:rPr lang="it-IT"/>
                      <a:t>455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6-E385-4C73-B650-16E7D34B9439}"/>
                </c:ext>
              </c:extLst>
            </c:dLbl>
            <c:dLbl>
              <c:idx val="455"/>
              <c:tx>
                <c:rich>
                  <a:bodyPr/>
                  <a:lstStyle/>
                  <a:p>
                    <a:r>
                      <a:rPr lang="it-IT"/>
                      <a:t>456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7-E385-4C73-B650-16E7D34B9439}"/>
                </c:ext>
              </c:extLst>
            </c:dLbl>
            <c:dLbl>
              <c:idx val="456"/>
              <c:tx>
                <c:rich>
                  <a:bodyPr/>
                  <a:lstStyle/>
                  <a:p>
                    <a:r>
                      <a:rPr lang="it-IT"/>
                      <a:t>457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8-E385-4C73-B650-16E7D34B9439}"/>
                </c:ext>
              </c:extLst>
            </c:dLbl>
            <c:dLbl>
              <c:idx val="457"/>
              <c:tx>
                <c:rich>
                  <a:bodyPr/>
                  <a:lstStyle/>
                  <a:p>
                    <a:r>
                      <a:rPr lang="it-IT"/>
                      <a:t>458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9-E385-4C73-B650-16E7D34B9439}"/>
                </c:ext>
              </c:extLst>
            </c:dLbl>
            <c:dLbl>
              <c:idx val="458"/>
              <c:tx>
                <c:rich>
                  <a:bodyPr/>
                  <a:lstStyle/>
                  <a:p>
                    <a:r>
                      <a:rPr lang="it-IT"/>
                      <a:t>459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A-E385-4C73-B650-16E7D34B9439}"/>
                </c:ext>
              </c:extLst>
            </c:dLbl>
            <c:dLbl>
              <c:idx val="459"/>
              <c:tx>
                <c:rich>
                  <a:bodyPr/>
                  <a:lstStyle/>
                  <a:p>
                    <a:r>
                      <a:rPr lang="it-IT"/>
                      <a:t>460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B-E385-4C73-B650-16E7D34B9439}"/>
                </c:ext>
              </c:extLst>
            </c:dLbl>
            <c:dLbl>
              <c:idx val="460"/>
              <c:tx>
                <c:rich>
                  <a:bodyPr/>
                  <a:lstStyle/>
                  <a:p>
                    <a:r>
                      <a:rPr lang="it-IT"/>
                      <a:t>461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C-E385-4C73-B650-16E7D34B9439}"/>
                </c:ext>
              </c:extLst>
            </c:dLbl>
            <c:dLbl>
              <c:idx val="461"/>
              <c:tx>
                <c:rich>
                  <a:bodyPr/>
                  <a:lstStyle/>
                  <a:p>
                    <a:r>
                      <a:rPr lang="it-IT"/>
                      <a:t>462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D-E385-4C73-B650-16E7D34B9439}"/>
                </c:ext>
              </c:extLst>
            </c:dLbl>
            <c:dLbl>
              <c:idx val="462"/>
              <c:tx>
                <c:rich>
                  <a:bodyPr/>
                  <a:lstStyle/>
                  <a:p>
                    <a:r>
                      <a:rPr lang="it-IT"/>
                      <a:t>463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E-E385-4C73-B650-16E7D34B9439}"/>
                </c:ext>
              </c:extLst>
            </c:dLbl>
            <c:dLbl>
              <c:idx val="463"/>
              <c:tx>
                <c:rich>
                  <a:bodyPr/>
                  <a:lstStyle/>
                  <a:p>
                    <a:r>
                      <a:rPr lang="it-IT"/>
                      <a:t>464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F-E385-4C73-B650-16E7D34B9439}"/>
                </c:ext>
              </c:extLst>
            </c:dLbl>
            <c:dLbl>
              <c:idx val="464"/>
              <c:tx>
                <c:rich>
                  <a:bodyPr/>
                  <a:lstStyle/>
                  <a:p>
                    <a:r>
                      <a:rPr lang="it-IT"/>
                      <a:t>465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0-E385-4C73-B650-16E7D34B9439}"/>
                </c:ext>
              </c:extLst>
            </c:dLbl>
            <c:dLbl>
              <c:idx val="465"/>
              <c:tx>
                <c:rich>
                  <a:bodyPr/>
                  <a:lstStyle/>
                  <a:p>
                    <a:r>
                      <a:rPr lang="it-IT"/>
                      <a:t>466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1-E385-4C73-B650-16E7D34B9439}"/>
                </c:ext>
              </c:extLst>
            </c:dLbl>
            <c:dLbl>
              <c:idx val="466"/>
              <c:tx>
                <c:rich>
                  <a:bodyPr/>
                  <a:lstStyle/>
                  <a:p>
                    <a:r>
                      <a:rPr lang="it-IT"/>
                      <a:t>467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2-E385-4C73-B650-16E7D34B9439}"/>
                </c:ext>
              </c:extLst>
            </c:dLbl>
            <c:dLbl>
              <c:idx val="467"/>
              <c:tx>
                <c:rich>
                  <a:bodyPr/>
                  <a:lstStyle/>
                  <a:p>
                    <a:r>
                      <a:rPr lang="it-IT"/>
                      <a:t>468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3-E385-4C73-B650-16E7D34B9439}"/>
                </c:ext>
              </c:extLst>
            </c:dLbl>
            <c:dLbl>
              <c:idx val="468"/>
              <c:tx>
                <c:rich>
                  <a:bodyPr/>
                  <a:lstStyle/>
                  <a:p>
                    <a:r>
                      <a:rPr lang="it-IT"/>
                      <a:t>469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4-E385-4C73-B650-16E7D34B9439}"/>
                </c:ext>
              </c:extLst>
            </c:dLbl>
            <c:dLbl>
              <c:idx val="469"/>
              <c:tx>
                <c:rich>
                  <a:bodyPr/>
                  <a:lstStyle/>
                  <a:p>
                    <a:r>
                      <a:rPr lang="it-IT"/>
                      <a:t>470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5-E385-4C73-B650-16E7D34B9439}"/>
                </c:ext>
              </c:extLst>
            </c:dLbl>
            <c:dLbl>
              <c:idx val="470"/>
              <c:tx>
                <c:rich>
                  <a:bodyPr/>
                  <a:lstStyle/>
                  <a:p>
                    <a:r>
                      <a:rPr lang="it-IT"/>
                      <a:t>471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6-E385-4C73-B650-16E7D34B9439}"/>
                </c:ext>
              </c:extLst>
            </c:dLbl>
            <c:dLbl>
              <c:idx val="471"/>
              <c:tx>
                <c:rich>
                  <a:bodyPr/>
                  <a:lstStyle/>
                  <a:p>
                    <a:r>
                      <a:rPr lang="it-IT"/>
                      <a:t>472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7-E385-4C73-B650-16E7D34B9439}"/>
                </c:ext>
              </c:extLst>
            </c:dLbl>
            <c:dLbl>
              <c:idx val="472"/>
              <c:tx>
                <c:rich>
                  <a:bodyPr/>
                  <a:lstStyle/>
                  <a:p>
                    <a:r>
                      <a:rPr lang="it-IT"/>
                      <a:t>473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8-E385-4C73-B650-16E7D34B9439}"/>
                </c:ext>
              </c:extLst>
            </c:dLbl>
            <c:dLbl>
              <c:idx val="473"/>
              <c:tx>
                <c:rich>
                  <a:bodyPr/>
                  <a:lstStyle/>
                  <a:p>
                    <a:r>
                      <a:rPr lang="it-IT"/>
                      <a:t>474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9-E385-4C73-B650-16E7D34B9439}"/>
                </c:ext>
              </c:extLst>
            </c:dLbl>
            <c:dLbl>
              <c:idx val="474"/>
              <c:tx>
                <c:rich>
                  <a:bodyPr/>
                  <a:lstStyle/>
                  <a:p>
                    <a:r>
                      <a:rPr lang="it-IT"/>
                      <a:t>475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A-E385-4C73-B650-16E7D34B9439}"/>
                </c:ext>
              </c:extLst>
            </c:dLbl>
            <c:dLbl>
              <c:idx val="475"/>
              <c:tx>
                <c:rich>
                  <a:bodyPr/>
                  <a:lstStyle/>
                  <a:p>
                    <a:r>
                      <a:rPr lang="it-IT"/>
                      <a:t>476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B-E385-4C73-B650-16E7D34B9439}"/>
                </c:ext>
              </c:extLst>
            </c:dLbl>
            <c:dLbl>
              <c:idx val="476"/>
              <c:tx>
                <c:rich>
                  <a:bodyPr/>
                  <a:lstStyle/>
                  <a:p>
                    <a:r>
                      <a:rPr lang="it-IT"/>
                      <a:t>477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C-E385-4C73-B650-16E7D34B9439}"/>
                </c:ext>
              </c:extLst>
            </c:dLbl>
            <c:dLbl>
              <c:idx val="477"/>
              <c:tx>
                <c:rich>
                  <a:bodyPr/>
                  <a:lstStyle/>
                  <a:p>
                    <a:r>
                      <a:rPr lang="it-IT"/>
                      <a:t>478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D-E385-4C73-B650-16E7D34B9439}"/>
                </c:ext>
              </c:extLst>
            </c:dLbl>
            <c:dLbl>
              <c:idx val="478"/>
              <c:tx>
                <c:rich>
                  <a:bodyPr/>
                  <a:lstStyle/>
                  <a:p>
                    <a:r>
                      <a:rPr lang="it-IT"/>
                      <a:t>479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E-E385-4C73-B650-16E7D34B9439}"/>
                </c:ext>
              </c:extLst>
            </c:dLbl>
            <c:dLbl>
              <c:idx val="479"/>
              <c:tx>
                <c:rich>
                  <a:bodyPr/>
                  <a:lstStyle/>
                  <a:p>
                    <a:r>
                      <a:rPr lang="it-IT"/>
                      <a:t>480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F-E385-4C73-B650-16E7D34B9439}"/>
                </c:ext>
              </c:extLst>
            </c:dLbl>
            <c:dLbl>
              <c:idx val="480"/>
              <c:tx>
                <c:rich>
                  <a:bodyPr/>
                  <a:lstStyle/>
                  <a:p>
                    <a:r>
                      <a:rPr lang="it-IT"/>
                      <a:t>481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0-E385-4C73-B650-16E7D34B9439}"/>
                </c:ext>
              </c:extLst>
            </c:dLbl>
            <c:dLbl>
              <c:idx val="481"/>
              <c:tx>
                <c:rich>
                  <a:bodyPr/>
                  <a:lstStyle/>
                  <a:p>
                    <a:r>
                      <a:rPr lang="it-IT"/>
                      <a:t>482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1-E385-4C73-B650-16E7D34B9439}"/>
                </c:ext>
              </c:extLst>
            </c:dLbl>
            <c:dLbl>
              <c:idx val="482"/>
              <c:tx>
                <c:rich>
                  <a:bodyPr/>
                  <a:lstStyle/>
                  <a:p>
                    <a:r>
                      <a:rPr lang="it-IT"/>
                      <a:t>483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2-E385-4C73-B650-16E7D34B9439}"/>
                </c:ext>
              </c:extLst>
            </c:dLbl>
            <c:dLbl>
              <c:idx val="483"/>
              <c:tx>
                <c:rich>
                  <a:bodyPr/>
                  <a:lstStyle/>
                  <a:p>
                    <a:r>
                      <a:rPr lang="it-IT"/>
                      <a:t>484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3-E385-4C73-B650-16E7D34B9439}"/>
                </c:ext>
              </c:extLst>
            </c:dLbl>
            <c:dLbl>
              <c:idx val="484"/>
              <c:tx>
                <c:rich>
                  <a:bodyPr/>
                  <a:lstStyle/>
                  <a:p>
                    <a:r>
                      <a:rPr lang="it-IT"/>
                      <a:t>485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4-E385-4C73-B650-16E7D34B9439}"/>
                </c:ext>
              </c:extLst>
            </c:dLbl>
            <c:dLbl>
              <c:idx val="485"/>
              <c:tx>
                <c:rich>
                  <a:bodyPr/>
                  <a:lstStyle/>
                  <a:p>
                    <a:r>
                      <a:rPr lang="it-IT"/>
                      <a:t>486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5-E385-4C73-B650-16E7D34B9439}"/>
                </c:ext>
              </c:extLst>
            </c:dLbl>
            <c:dLbl>
              <c:idx val="486"/>
              <c:tx>
                <c:rich>
                  <a:bodyPr/>
                  <a:lstStyle/>
                  <a:p>
                    <a:r>
                      <a:rPr lang="it-IT"/>
                      <a:t>487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6-E385-4C73-B650-16E7D34B9439}"/>
                </c:ext>
              </c:extLst>
            </c:dLbl>
            <c:dLbl>
              <c:idx val="487"/>
              <c:tx>
                <c:rich>
                  <a:bodyPr/>
                  <a:lstStyle/>
                  <a:p>
                    <a:r>
                      <a:rPr lang="it-IT"/>
                      <a:t>488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7-E385-4C73-B650-16E7D34B9439}"/>
                </c:ext>
              </c:extLst>
            </c:dLbl>
            <c:dLbl>
              <c:idx val="488"/>
              <c:tx>
                <c:rich>
                  <a:bodyPr/>
                  <a:lstStyle/>
                  <a:p>
                    <a:r>
                      <a:rPr lang="it-IT"/>
                      <a:t>489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8-E385-4C73-B650-16E7D34B9439}"/>
                </c:ext>
              </c:extLst>
            </c:dLbl>
            <c:dLbl>
              <c:idx val="489"/>
              <c:tx>
                <c:rich>
                  <a:bodyPr/>
                  <a:lstStyle/>
                  <a:p>
                    <a:r>
                      <a:rPr lang="it-IT"/>
                      <a:t>490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9-E385-4C73-B650-16E7D34B9439}"/>
                </c:ext>
              </c:extLst>
            </c:dLbl>
            <c:dLbl>
              <c:idx val="490"/>
              <c:tx>
                <c:rich>
                  <a:bodyPr/>
                  <a:lstStyle/>
                  <a:p>
                    <a:r>
                      <a:rPr lang="it-IT"/>
                      <a:t>491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A-E385-4C73-B650-16E7D34B9439}"/>
                </c:ext>
              </c:extLst>
            </c:dLbl>
            <c:dLbl>
              <c:idx val="491"/>
              <c:tx>
                <c:rich>
                  <a:bodyPr/>
                  <a:lstStyle/>
                  <a:p>
                    <a:r>
                      <a:rPr lang="it-IT"/>
                      <a:t>492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B-E385-4C73-B650-16E7D34B9439}"/>
                </c:ext>
              </c:extLst>
            </c:dLbl>
            <c:dLbl>
              <c:idx val="492"/>
              <c:tx>
                <c:rich>
                  <a:bodyPr/>
                  <a:lstStyle/>
                  <a:p>
                    <a:r>
                      <a:rPr lang="it-IT"/>
                      <a:t>493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C-E385-4C73-B650-16E7D34B9439}"/>
                </c:ext>
              </c:extLst>
            </c:dLbl>
            <c:dLbl>
              <c:idx val="493"/>
              <c:tx>
                <c:rich>
                  <a:bodyPr/>
                  <a:lstStyle/>
                  <a:p>
                    <a:r>
                      <a:rPr lang="it-IT"/>
                      <a:t>494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D-E385-4C73-B650-16E7D34B9439}"/>
                </c:ext>
              </c:extLst>
            </c:dLbl>
            <c:dLbl>
              <c:idx val="494"/>
              <c:tx>
                <c:rich>
                  <a:bodyPr/>
                  <a:lstStyle/>
                  <a:p>
                    <a:r>
                      <a:rPr lang="it-IT"/>
                      <a:t>495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E-E385-4C73-B650-16E7D34B9439}"/>
                </c:ext>
              </c:extLst>
            </c:dLbl>
            <c:dLbl>
              <c:idx val="495"/>
              <c:tx>
                <c:rich>
                  <a:bodyPr/>
                  <a:lstStyle/>
                  <a:p>
                    <a:r>
                      <a:rPr lang="it-IT"/>
                      <a:t>496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F-E385-4C73-B650-16E7D34B9439}"/>
                </c:ext>
              </c:extLst>
            </c:dLbl>
            <c:dLbl>
              <c:idx val="496"/>
              <c:tx>
                <c:rich>
                  <a:bodyPr/>
                  <a:lstStyle/>
                  <a:p>
                    <a:r>
                      <a:rPr lang="it-IT"/>
                      <a:t>497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0-E385-4C73-B650-16E7D34B9439}"/>
                </c:ext>
              </c:extLst>
            </c:dLbl>
            <c:dLbl>
              <c:idx val="497"/>
              <c:tx>
                <c:rich>
                  <a:bodyPr/>
                  <a:lstStyle/>
                  <a:p>
                    <a:r>
                      <a:rPr lang="it-IT"/>
                      <a:t>498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1-E385-4C73-B650-16E7D34B9439}"/>
                </c:ext>
              </c:extLst>
            </c:dLbl>
            <c:dLbl>
              <c:idx val="498"/>
              <c:tx>
                <c:rich>
                  <a:bodyPr/>
                  <a:lstStyle/>
                  <a:p>
                    <a:r>
                      <a:rPr lang="it-IT"/>
                      <a:t>499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2-E385-4C73-B650-16E7D34B9439}"/>
                </c:ext>
              </c:extLst>
            </c:dLbl>
            <c:dLbl>
              <c:idx val="499"/>
              <c:tx>
                <c:rich>
                  <a:bodyPr/>
                  <a:lstStyle/>
                  <a:p>
                    <a:r>
                      <a:rPr lang="it-IT"/>
                      <a:t>500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3-E385-4C73-B650-16E7D34B943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Computation!$CJ$299:$CJ$398</c:f>
              <c:numCache>
                <c:formatCode>General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xVal>
          <c:yVal>
            <c:numRef>
              <c:f>Computation!$CK$299:$CK$398</c:f>
              <c:numCache>
                <c:formatCode>General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1F4-E385-4C73-B650-16E7D34B9439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bg1">
                  <a:lumMod val="50000"/>
                  <a:alpha val="33000"/>
                </a:schemeClr>
              </a:solidFill>
              <a:ln>
                <a:noFill/>
              </a:ln>
            </c:spPr>
          </c:marker>
          <c:xVal>
            <c:numRef>
              <c:f>Computation!$AI$5:$AI$220</c:f>
              <c:numCache>
                <c:formatCode>General</c:formatCode>
                <c:ptCount val="216"/>
                <c:pt idx="0">
                  <c:v>-1.9360095809941145</c:v>
                </c:pt>
                <c:pt idx="1">
                  <c:v>4.7153265249347508E-2</c:v>
                </c:pt>
                <c:pt idx="2">
                  <c:v>-0.1782836853160083</c:v>
                </c:pt>
                <c:pt idx="3">
                  <c:v>0.59784230066929045</c:v>
                </c:pt>
                <c:pt idx="4">
                  <c:v>1.2113905971117369</c:v>
                </c:pt>
                <c:pt idx="5">
                  <c:v>-0.36379458216567157</c:v>
                </c:pt>
                <c:pt idx="6">
                  <c:v>0.12700537268073256</c:v>
                </c:pt>
                <c:pt idx="7">
                  <c:v>0.12700537268073256</c:v>
                </c:pt>
                <c:pt idx="8">
                  <c:v>-0.75556701167816298</c:v>
                </c:pt>
                <c:pt idx="9">
                  <c:v>-0.51411823519700617</c:v>
                </c:pt>
                <c:pt idx="10">
                  <c:v>-0.24406909112486083</c:v>
                </c:pt>
                <c:pt idx="11">
                  <c:v>-0.73486904597126501</c:v>
                </c:pt>
                <c:pt idx="12">
                  <c:v>0.95433042840016102</c:v>
                </c:pt>
                <c:pt idx="13">
                  <c:v>8.1130323623459469E-2</c:v>
                </c:pt>
                <c:pt idx="14">
                  <c:v>0.49774533132265708</c:v>
                </c:pt>
                <c:pt idx="15">
                  <c:v>6.9453764762529386E-3</c:v>
                </c:pt>
                <c:pt idx="16">
                  <c:v>1.2559866654163756E-2</c:v>
                </c:pt>
                <c:pt idx="17">
                  <c:v>1.4905742213712869</c:v>
                </c:pt>
                <c:pt idx="18">
                  <c:v>0.84842555733785296</c:v>
                </c:pt>
                <c:pt idx="19">
                  <c:v>-1.2661229712347926</c:v>
                </c:pt>
                <c:pt idx="20">
                  <c:v>1.6299149756908271</c:v>
                </c:pt>
                <c:pt idx="21">
                  <c:v>-0.22161113041321581</c:v>
                </c:pt>
                <c:pt idx="22">
                  <c:v>0.69312564720877867</c:v>
                </c:pt>
                <c:pt idx="23">
                  <c:v>-4.3074285060827527E-2</c:v>
                </c:pt>
                <c:pt idx="24">
                  <c:v>2.9403337187897081E-2</c:v>
                </c:pt>
                <c:pt idx="25">
                  <c:v>0.44377446884353133</c:v>
                </c:pt>
                <c:pt idx="26">
                  <c:v>-4.7025486002872804E-2</c:v>
                </c:pt>
                <c:pt idx="27">
                  <c:v>0.61810407927742905</c:v>
                </c:pt>
                <c:pt idx="28">
                  <c:v>0.77750954238990422</c:v>
                </c:pt>
                <c:pt idx="29">
                  <c:v>-0.20409036730290406</c:v>
                </c:pt>
                <c:pt idx="30">
                  <c:v>1.0166177370586171</c:v>
                </c:pt>
                <c:pt idx="31">
                  <c:v>1.658761424925842</c:v>
                </c:pt>
                <c:pt idx="32">
                  <c:v>0.53704676256803541</c:v>
                </c:pt>
                <c:pt idx="33">
                  <c:v>-1.9113385214860736</c:v>
                </c:pt>
                <c:pt idx="34">
                  <c:v>-6.2830289771053038E-2</c:v>
                </c:pt>
                <c:pt idx="35">
                  <c:v>-0.79675226266689858</c:v>
                </c:pt>
                <c:pt idx="36">
                  <c:v>0.66941844155650787</c:v>
                </c:pt>
                <c:pt idx="37">
                  <c:v>-1.7097290452841452</c:v>
                </c:pt>
                <c:pt idx="38">
                  <c:v>0.16108777126737386</c:v>
                </c:pt>
                <c:pt idx="39">
                  <c:v>0.11971042662964475</c:v>
                </c:pt>
                <c:pt idx="40">
                  <c:v>0.66151603967241823</c:v>
                </c:pt>
                <c:pt idx="41">
                  <c:v>-1.554986159020491</c:v>
                </c:pt>
                <c:pt idx="42">
                  <c:v>-0.51522308042869536</c:v>
                </c:pt>
                <c:pt idx="43">
                  <c:v>-0.2498600761476461</c:v>
                </c:pt>
                <c:pt idx="44">
                  <c:v>-0.1199542238489841</c:v>
                </c:pt>
                <c:pt idx="45">
                  <c:v>0.47921145258332948</c:v>
                </c:pt>
                <c:pt idx="46">
                  <c:v>-0.14862275810036732</c:v>
                </c:pt>
                <c:pt idx="47">
                  <c:v>0.97244869501105735</c:v>
                </c:pt>
                <c:pt idx="48">
                  <c:v>0.99327744981703592</c:v>
                </c:pt>
                <c:pt idx="49">
                  <c:v>1.276906108389865</c:v>
                </c:pt>
                <c:pt idx="50">
                  <c:v>-0.37717926498983523</c:v>
                </c:pt>
                <c:pt idx="51">
                  <c:v>-0.88624487412802277</c:v>
                </c:pt>
                <c:pt idx="52">
                  <c:v>0.61564962505879472</c:v>
                </c:pt>
                <c:pt idx="53">
                  <c:v>-1.3323018463685594</c:v>
                </c:pt>
                <c:pt idx="54">
                  <c:v>1.2126637231057205</c:v>
                </c:pt>
                <c:pt idx="55">
                  <c:v>-2.5241926086590531</c:v>
                </c:pt>
                <c:pt idx="56">
                  <c:v>1.1232930504389331</c:v>
                </c:pt>
                <c:pt idx="57">
                  <c:v>-0.34349232392236856</c:v>
                </c:pt>
                <c:pt idx="58">
                  <c:v>-0.61890433230668607</c:v>
                </c:pt>
                <c:pt idx="59">
                  <c:v>0.59829682459969646</c:v>
                </c:pt>
                <c:pt idx="60">
                  <c:v>0.35289684717649439</c:v>
                </c:pt>
                <c:pt idx="61">
                  <c:v>-0.48114068184205316</c:v>
                </c:pt>
                <c:pt idx="62">
                  <c:v>1.5721932881678886</c:v>
                </c:pt>
                <c:pt idx="63">
                  <c:v>-1.2970197827256202</c:v>
                </c:pt>
                <c:pt idx="64">
                  <c:v>-0.17585162384531314</c:v>
                </c:pt>
                <c:pt idx="65">
                  <c:v>2.0327481729635055</c:v>
                </c:pt>
                <c:pt idx="66">
                  <c:v>-1.0238616027172842</c:v>
                </c:pt>
                <c:pt idx="67">
                  <c:v>-0.8721255023992277</c:v>
                </c:pt>
                <c:pt idx="68">
                  <c:v>1.1110373438442351</c:v>
                </c:pt>
                <c:pt idx="69">
                  <c:v>0.22291365980161354</c:v>
                </c:pt>
                <c:pt idx="70">
                  <c:v>-0.83219944868353601</c:v>
                </c:pt>
                <c:pt idx="71">
                  <c:v>-0.66031267005267436</c:v>
                </c:pt>
                <c:pt idx="72">
                  <c:v>0.66016344271352356</c:v>
                </c:pt>
                <c:pt idx="73">
                  <c:v>-0.66426387099471884</c:v>
                </c:pt>
                <c:pt idx="74">
                  <c:v>0.96545250071026356</c:v>
                </c:pt>
                <c:pt idx="75">
                  <c:v>-0.31159061088510415</c:v>
                </c:pt>
                <c:pt idx="76">
                  <c:v>0.26615001151831441</c:v>
                </c:pt>
                <c:pt idx="77">
                  <c:v>1.1582988232461799</c:v>
                </c:pt>
                <c:pt idx="78">
                  <c:v>-0.40658074989601067</c:v>
                </c:pt>
                <c:pt idx="79">
                  <c:v>-0.19321992085854015</c:v>
                </c:pt>
                <c:pt idx="80">
                  <c:v>-0.77950615439242943</c:v>
                </c:pt>
                <c:pt idx="81">
                  <c:v>0.75111950148445539</c:v>
                </c:pt>
                <c:pt idx="82">
                  <c:v>1.3240783424852276E-2</c:v>
                </c:pt>
                <c:pt idx="83">
                  <c:v>-0.54660298904174343</c:v>
                </c:pt>
                <c:pt idx="84">
                  <c:v>0.1705232072604248</c:v>
                </c:pt>
                <c:pt idx="85">
                  <c:v>0.22340891331160606</c:v>
                </c:pt>
                <c:pt idx="86">
                  <c:v>0.767304266217678</c:v>
                </c:pt>
                <c:pt idx="87">
                  <c:v>1.0127042436408802</c:v>
                </c:pt>
                <c:pt idx="88">
                  <c:v>-2.4772431735061797</c:v>
                </c:pt>
                <c:pt idx="89">
                  <c:v>-0.76744719950185303</c:v>
                </c:pt>
                <c:pt idx="90">
                  <c:v>1.1144878606656761</c:v>
                </c:pt>
                <c:pt idx="91">
                  <c:v>1.501916070568551E-2</c:v>
                </c:pt>
                <c:pt idx="92">
                  <c:v>0.13732697525892149</c:v>
                </c:pt>
                <c:pt idx="93">
                  <c:v>-0.33956496995035262</c:v>
                </c:pt>
                <c:pt idx="94">
                  <c:v>0.49566248765316639</c:v>
                </c:pt>
                <c:pt idx="95">
                  <c:v>-0.73133739946284404</c:v>
                </c:pt>
                <c:pt idx="96">
                  <c:v>-1.7129373091556523</c:v>
                </c:pt>
                <c:pt idx="97">
                  <c:v>0.98646244249957049</c:v>
                </c:pt>
                <c:pt idx="98">
                  <c:v>1.7226623747691767</c:v>
                </c:pt>
                <c:pt idx="99">
                  <c:v>-4.6064525443132477E-3</c:v>
                </c:pt>
                <c:pt idx="100">
                  <c:v>0.24079352487888883</c:v>
                </c:pt>
                <c:pt idx="101">
                  <c:v>0.48619350230209091</c:v>
                </c:pt>
                <c:pt idx="102">
                  <c:v>-9.9194953592171425E-2</c:v>
                </c:pt>
                <c:pt idx="103">
                  <c:v>-1.5715948181313839</c:v>
                </c:pt>
                <c:pt idx="104">
                  <c:v>-1.816994795554586</c:v>
                </c:pt>
                <c:pt idx="105">
                  <c:v>0.24035299783608433</c:v>
                </c:pt>
                <c:pt idx="106">
                  <c:v>-1.7418814980205648</c:v>
                </c:pt>
                <c:pt idx="107">
                  <c:v>0.46671829878825394</c:v>
                </c:pt>
                <c:pt idx="108">
                  <c:v>-2.40816560581502E-2</c:v>
                </c:pt>
                <c:pt idx="109">
                  <c:v>-0.51488161090455431</c:v>
                </c:pt>
                <c:pt idx="110">
                  <c:v>-1.2510815431741606</c:v>
                </c:pt>
                <c:pt idx="111">
                  <c:v>-1.4956491980998609E-2</c:v>
                </c:pt>
                <c:pt idx="112">
                  <c:v>1.4574433725582139</c:v>
                </c:pt>
                <c:pt idx="113">
                  <c:v>-1.2705567466879975</c:v>
                </c:pt>
                <c:pt idx="114">
                  <c:v>0.93804305012082112</c:v>
                </c:pt>
                <c:pt idx="115">
                  <c:v>-4.3556859571987155E-2</c:v>
                </c:pt>
                <c:pt idx="116">
                  <c:v>-0.53435681441839133</c:v>
                </c:pt>
                <c:pt idx="117">
                  <c:v>-2.252156656380806</c:v>
                </c:pt>
                <c:pt idx="118">
                  <c:v>0.80104287761372583</c:v>
                </c:pt>
                <c:pt idx="119">
                  <c:v>-0.51566595922128278</c:v>
                </c:pt>
                <c:pt idx="120">
                  <c:v>1.9001677562997925</c:v>
                </c:pt>
                <c:pt idx="121">
                  <c:v>4.0584896270304177E-2</c:v>
                </c:pt>
                <c:pt idx="122">
                  <c:v>0.21062446065444262</c:v>
                </c:pt>
                <c:pt idx="123">
                  <c:v>-1.0641071762924694</c:v>
                </c:pt>
                <c:pt idx="124">
                  <c:v>1.1444926205163493</c:v>
                </c:pt>
                <c:pt idx="125">
                  <c:v>0.65369266566994522</c:v>
                </c:pt>
                <c:pt idx="126">
                  <c:v>1.8806925527859555</c:v>
                </c:pt>
                <c:pt idx="127">
                  <c:v>-0.53548498400904443</c:v>
                </c:pt>
                <c:pt idx="128">
                  <c:v>0.20071494826056177</c:v>
                </c:pt>
                <c:pt idx="129">
                  <c:v>-0.53548498400904443</c:v>
                </c:pt>
                <c:pt idx="130">
                  <c:v>-0.56779978700830436</c:v>
                </c:pt>
                <c:pt idx="131">
                  <c:v>-1.2815944286725307</c:v>
                </c:pt>
                <c:pt idx="132">
                  <c:v>-0.12145767362733409</c:v>
                </c:pt>
                <c:pt idx="133">
                  <c:v>0.91709585574240715</c:v>
                </c:pt>
                <c:pt idx="134">
                  <c:v>-0.55448271415014239</c:v>
                </c:pt>
                <c:pt idx="135">
                  <c:v>0.55631664810076131</c:v>
                </c:pt>
                <c:pt idx="136">
                  <c:v>-0.42528326159204705</c:v>
                </c:pt>
                <c:pt idx="137">
                  <c:v>-1.3212324782480525</c:v>
                </c:pt>
                <c:pt idx="138">
                  <c:v>-0.58503254597844612</c:v>
                </c:pt>
                <c:pt idx="139">
                  <c:v>0.14125787389728009</c:v>
                </c:pt>
                <c:pt idx="140">
                  <c:v>0.27196626364988619</c:v>
                </c:pt>
                <c:pt idx="141">
                  <c:v>-0.3792706181307649</c:v>
                </c:pt>
                <c:pt idx="142">
                  <c:v>-1.0134592340076343</c:v>
                </c:pt>
                <c:pt idx="143">
                  <c:v>-1.2596094764173682</c:v>
                </c:pt>
                <c:pt idx="144">
                  <c:v>-1.1009542782914248</c:v>
                </c:pt>
                <c:pt idx="145">
                  <c:v>1.126433079483383</c:v>
                </c:pt>
                <c:pt idx="146">
                  <c:v>1.9703110907910499</c:v>
                </c:pt>
                <c:pt idx="147">
                  <c:v>1.4708634452402332</c:v>
                </c:pt>
                <c:pt idx="148">
                  <c:v>1.2299024921030857</c:v>
                </c:pt>
                <c:pt idx="149">
                  <c:v>1.237552802315923</c:v>
                </c:pt>
                <c:pt idx="150">
                  <c:v>0.49814158411953324</c:v>
                </c:pt>
                <c:pt idx="151">
                  <c:v>-0.4898808974268431</c:v>
                </c:pt>
                <c:pt idx="152">
                  <c:v>4.3723096176034669E-2</c:v>
                </c:pt>
                <c:pt idx="153">
                  <c:v>-0.75636172132727264</c:v>
                </c:pt>
                <c:pt idx="154">
                  <c:v>-1.4517411624079204</c:v>
                </c:pt>
                <c:pt idx="155">
                  <c:v>-0.76340376906829377</c:v>
                </c:pt>
                <c:pt idx="156">
                  <c:v>-0.30451217350854237</c:v>
                </c:pt>
                <c:pt idx="157">
                  <c:v>0.82350873429686777</c:v>
                </c:pt>
                <c:pt idx="158">
                  <c:v>0.5158976812637508</c:v>
                </c:pt>
                <c:pt idx="159">
                  <c:v>-1.0187132588853758</c:v>
                </c:pt>
                <c:pt idx="160">
                  <c:v>-0.46126320414300381</c:v>
                </c:pt>
                <c:pt idx="161">
                  <c:v>-0.70666318156620589</c:v>
                </c:pt>
                <c:pt idx="162">
                  <c:v>-1.2995426194657416</c:v>
                </c:pt>
                <c:pt idx="163">
                  <c:v>-2.5139103950494617</c:v>
                </c:pt>
                <c:pt idx="164">
                  <c:v>0.52477572983585907</c:v>
                </c:pt>
                <c:pt idx="165">
                  <c:v>-1.0385322836731368</c:v>
                </c:pt>
                <c:pt idx="166">
                  <c:v>0.92466753571247995</c:v>
                </c:pt>
                <c:pt idx="167">
                  <c:v>0.18846760344287369</c:v>
                </c:pt>
                <c:pt idx="168">
                  <c:v>1.3355858101579987</c:v>
                </c:pt>
                <c:pt idx="169">
                  <c:v>1.0200147089683178</c:v>
                </c:pt>
                <c:pt idx="170">
                  <c:v>0.10838696728251485</c:v>
                </c:pt>
                <c:pt idx="171">
                  <c:v>-1.475603981184763</c:v>
                </c:pt>
                <c:pt idx="172">
                  <c:v>-1.5952092035144163</c:v>
                </c:pt>
                <c:pt idx="173">
                  <c:v>0.77905375583116943</c:v>
                </c:pt>
                <c:pt idx="174">
                  <c:v>-1.3037512858840996</c:v>
                </c:pt>
                <c:pt idx="175">
                  <c:v>0.86498010348150067</c:v>
                </c:pt>
                <c:pt idx="176">
                  <c:v>5.1731872133672384E-2</c:v>
                </c:pt>
                <c:pt idx="177">
                  <c:v>1.5241317366728848</c:v>
                </c:pt>
                <c:pt idx="178">
                  <c:v>1.0377708061125344</c:v>
                </c:pt>
                <c:pt idx="179">
                  <c:v>0.54697085126613021</c:v>
                </c:pt>
                <c:pt idx="180">
                  <c:v>0.60100884654463549</c:v>
                </c:pt>
                <c:pt idx="181">
                  <c:v>0.30600989812898277</c:v>
                </c:pt>
                <c:pt idx="182">
                  <c:v>-0.67115098727777178</c:v>
                </c:pt>
                <c:pt idx="183">
                  <c:v>-0.12629896073749092</c:v>
                </c:pt>
                <c:pt idx="184">
                  <c:v>0.90311532813972717</c:v>
                </c:pt>
                <c:pt idx="185">
                  <c:v>-7.848458155308112E-2</c:v>
                </c:pt>
                <c:pt idx="186">
                  <c:v>0.83454984733663962</c:v>
                </c:pt>
                <c:pt idx="187">
                  <c:v>0.35459148171503235</c:v>
                </c:pt>
                <c:pt idx="188">
                  <c:v>0.95682357855967914</c:v>
                </c:pt>
                <c:pt idx="189">
                  <c:v>0.40189716719624208</c:v>
                </c:pt>
                <c:pt idx="190">
                  <c:v>0.98817508439756296</c:v>
                </c:pt>
                <c:pt idx="191">
                  <c:v>-0.56713879762467156</c:v>
                </c:pt>
                <c:pt idx="192">
                  <c:v>-2.1453181179321734</c:v>
                </c:pt>
                <c:pt idx="193">
                  <c:v>1.3650225031442669</c:v>
                </c:pt>
                <c:pt idx="194">
                  <c:v>1.0732348406553986</c:v>
                </c:pt>
                <c:pt idx="195">
                  <c:v>-1.2916754597450761</c:v>
                </c:pt>
                <c:pt idx="196">
                  <c:v>-0.42914106284823977</c:v>
                </c:pt>
                <c:pt idx="197">
                  <c:v>1.4036945743364375</c:v>
                </c:pt>
                <c:pt idx="198">
                  <c:v>-0.13596078957082527</c:v>
                </c:pt>
                <c:pt idx="199">
                  <c:v>-0.49297185783691772</c:v>
                </c:pt>
                <c:pt idx="200">
                  <c:v>0.55422974851497797</c:v>
                </c:pt>
                <c:pt idx="201">
                  <c:v>0.55422974851497797</c:v>
                </c:pt>
                <c:pt idx="202">
                  <c:v>-0.91817011602423448</c:v>
                </c:pt>
                <c:pt idx="203">
                  <c:v>-0.61788269584512112</c:v>
                </c:pt>
                <c:pt idx="204">
                  <c:v>-0.34848586126851933</c:v>
                </c:pt>
                <c:pt idx="205">
                  <c:v>2.2533075149498236</c:v>
                </c:pt>
                <c:pt idx="206">
                  <c:v>-0.93418959932821877</c:v>
                </c:pt>
                <c:pt idx="207">
                  <c:v>-0.70466117219483437</c:v>
                </c:pt>
                <c:pt idx="208">
                  <c:v>1.7920403908030662</c:v>
                </c:pt>
                <c:pt idx="209">
                  <c:v>-0.1284576398166706</c:v>
                </c:pt>
                <c:pt idx="210">
                  <c:v>-1.3274484823984025</c:v>
                </c:pt>
                <c:pt idx="211">
                  <c:v>-2.7851556027060136</c:v>
                </c:pt>
                <c:pt idx="212">
                  <c:v>1.1680738882635406</c:v>
                </c:pt>
                <c:pt idx="213">
                  <c:v>2.2063803021282378</c:v>
                </c:pt>
                <c:pt idx="214">
                  <c:v>0.35659349108640298</c:v>
                </c:pt>
                <c:pt idx="215">
                  <c:v>-1.6646395715434887</c:v>
                </c:pt>
              </c:numCache>
            </c:numRef>
          </c:xVal>
          <c:yVal>
            <c:numRef>
              <c:f>Computation!$AJ$5:$AJ$220</c:f>
              <c:numCache>
                <c:formatCode>General</c:formatCode>
                <c:ptCount val="216"/>
                <c:pt idx="0">
                  <c:v>-1.7506871048357338</c:v>
                </c:pt>
                <c:pt idx="1">
                  <c:v>-0.17215302506240965</c:v>
                </c:pt>
                <c:pt idx="2">
                  <c:v>-0.85633025143990249</c:v>
                </c:pt>
                <c:pt idx="3">
                  <c:v>0.70133621554143832</c:v>
                </c:pt>
                <c:pt idx="4">
                  <c:v>0.76667097382690164</c:v>
                </c:pt>
                <c:pt idx="5">
                  <c:v>-0.13609634571648155</c:v>
                </c:pt>
                <c:pt idx="6">
                  <c:v>-1.1385865812246745</c:v>
                </c:pt>
                <c:pt idx="7">
                  <c:v>-0.49714156896083594</c:v>
                </c:pt>
                <c:pt idx="8">
                  <c:v>-1.6553338724998736</c:v>
                </c:pt>
                <c:pt idx="9">
                  <c:v>-1.6587856901341256</c:v>
                </c:pt>
                <c:pt idx="10">
                  <c:v>5.5497491365553694E-2</c:v>
                </c:pt>
                <c:pt idx="11">
                  <c:v>0.45388372990701298</c:v>
                </c:pt>
                <c:pt idx="12">
                  <c:v>1.0176545540660027</c:v>
                </c:pt>
                <c:pt idx="13">
                  <c:v>-0.4641284074393503</c:v>
                </c:pt>
                <c:pt idx="14">
                  <c:v>5.7032068719595298E-2</c:v>
                </c:pt>
                <c:pt idx="15">
                  <c:v>-0.30401315452475913</c:v>
                </c:pt>
                <c:pt idx="16">
                  <c:v>-1.2348794943966996</c:v>
                </c:pt>
                <c:pt idx="17">
                  <c:v>0.90654795452208126</c:v>
                </c:pt>
                <c:pt idx="18">
                  <c:v>0.50886303528972199</c:v>
                </c:pt>
                <c:pt idx="19">
                  <c:v>-1.1325937704014897</c:v>
                </c:pt>
                <c:pt idx="20">
                  <c:v>1.8511525448320445</c:v>
                </c:pt>
                <c:pt idx="21">
                  <c:v>0.46002203932318053</c:v>
                </c:pt>
                <c:pt idx="22">
                  <c:v>1.5207000104079818</c:v>
                </c:pt>
                <c:pt idx="23">
                  <c:v>0.55578679097605543</c:v>
                </c:pt>
                <c:pt idx="24">
                  <c:v>6.3170378135762817E-2</c:v>
                </c:pt>
                <c:pt idx="25">
                  <c:v>1.0003954658947458</c:v>
                </c:pt>
                <c:pt idx="26">
                  <c:v>-0.53924266141363042</c:v>
                </c:pt>
                <c:pt idx="27">
                  <c:v>0.69667178239348937</c:v>
                </c:pt>
                <c:pt idx="28">
                  <c:v>0.78246374406977626</c:v>
                </c:pt>
                <c:pt idx="29">
                  <c:v>-1.3574291274949619</c:v>
                </c:pt>
                <c:pt idx="30">
                  <c:v>2.0457512028458762</c:v>
                </c:pt>
                <c:pt idx="31">
                  <c:v>1.8592724283047088</c:v>
                </c:pt>
                <c:pt idx="32">
                  <c:v>6.7774110197889856E-2</c:v>
                </c:pt>
                <c:pt idx="33">
                  <c:v>-1.224137452918405</c:v>
                </c:pt>
                <c:pt idx="34">
                  <c:v>0.98658819535774078</c:v>
                </c:pt>
                <c:pt idx="35">
                  <c:v>-0.12669588026336756</c:v>
                </c:pt>
                <c:pt idx="36">
                  <c:v>0.53507588517054661</c:v>
                </c:pt>
                <c:pt idx="37">
                  <c:v>-1.0961985911337166</c:v>
                </c:pt>
                <c:pt idx="38">
                  <c:v>0.38848827053572665</c:v>
                </c:pt>
                <c:pt idx="39">
                  <c:v>-0.25919600775703333</c:v>
                </c:pt>
                <c:pt idx="40">
                  <c:v>0.52817224990204414</c:v>
                </c:pt>
                <c:pt idx="41">
                  <c:v>-1.1705637643782543</c:v>
                </c:pt>
                <c:pt idx="42">
                  <c:v>-0.98534569400447924</c:v>
                </c:pt>
                <c:pt idx="43">
                  <c:v>-0.33488651190415891</c:v>
                </c:pt>
                <c:pt idx="44">
                  <c:v>-0.73537255704994808</c:v>
                </c:pt>
                <c:pt idx="45">
                  <c:v>1.9702072774147077E-2</c:v>
                </c:pt>
                <c:pt idx="46">
                  <c:v>-1.7518600243557099</c:v>
                </c:pt>
                <c:pt idx="47">
                  <c:v>0.86467856029079371</c:v>
                </c:pt>
                <c:pt idx="48">
                  <c:v>-0.98023092442252047</c:v>
                </c:pt>
                <c:pt idx="49">
                  <c:v>0.89267968994034519</c:v>
                </c:pt>
                <c:pt idx="50">
                  <c:v>8.6189038446393529E-2</c:v>
                </c:pt>
                <c:pt idx="51">
                  <c:v>7.1229560522606442E-2</c:v>
                </c:pt>
                <c:pt idx="52">
                  <c:v>0.93570492424887952</c:v>
                </c:pt>
                <c:pt idx="53">
                  <c:v>-0.91476720562557368</c:v>
                </c:pt>
                <c:pt idx="54">
                  <c:v>0.97610682871615184</c:v>
                </c:pt>
                <c:pt idx="55">
                  <c:v>0.10728623986853454</c:v>
                </c:pt>
                <c:pt idx="56">
                  <c:v>9.3861925216603762E-2</c:v>
                </c:pt>
                <c:pt idx="57">
                  <c:v>-1.1980496378996912</c:v>
                </c:pt>
                <c:pt idx="58">
                  <c:v>0.19410056954339622</c:v>
                </c:pt>
                <c:pt idx="59">
                  <c:v>2.055603176568634</c:v>
                </c:pt>
                <c:pt idx="60">
                  <c:v>-0.28648829403179105</c:v>
                </c:pt>
                <c:pt idx="61">
                  <c:v>-0.549848476999512</c:v>
                </c:pt>
                <c:pt idx="62">
                  <c:v>0.58462484563515693</c:v>
                </c:pt>
                <c:pt idx="63">
                  <c:v>-0.590122006873119</c:v>
                </c:pt>
                <c:pt idx="64">
                  <c:v>-0.832104806784284</c:v>
                </c:pt>
                <c:pt idx="65">
                  <c:v>1.0168321598183105</c:v>
                </c:pt>
                <c:pt idx="66">
                  <c:v>0.39335443518800689</c:v>
                </c:pt>
                <c:pt idx="67">
                  <c:v>-0.81407646711132053</c:v>
                </c:pt>
                <c:pt idx="68">
                  <c:v>0.59581417677481463</c:v>
                </c:pt>
                <c:pt idx="69">
                  <c:v>-1.4675035027388574</c:v>
                </c:pt>
                <c:pt idx="70">
                  <c:v>1.5697415660432226</c:v>
                </c:pt>
                <c:pt idx="71">
                  <c:v>0.44532862668001133</c:v>
                </c:pt>
                <c:pt idx="72">
                  <c:v>1.0619030090007204</c:v>
                </c:pt>
                <c:pt idx="73">
                  <c:v>0.44187680904576065</c:v>
                </c:pt>
                <c:pt idx="74">
                  <c:v>1.0889455185101669</c:v>
                </c:pt>
                <c:pt idx="75">
                  <c:v>0.73863105870768608</c:v>
                </c:pt>
                <c:pt idx="76">
                  <c:v>-0.23651228877464436</c:v>
                </c:pt>
                <c:pt idx="77">
                  <c:v>-0.14737722510676235</c:v>
                </c:pt>
                <c:pt idx="78">
                  <c:v>-0.52638252702752031</c:v>
                </c:pt>
                <c:pt idx="79">
                  <c:v>-0.33481374091131</c:v>
                </c:pt>
                <c:pt idx="80">
                  <c:v>-0.57116673240354732</c:v>
                </c:pt>
                <c:pt idx="81">
                  <c:v>5.8047761642470101E-2</c:v>
                </c:pt>
                <c:pt idx="82">
                  <c:v>-0.94581619424913632</c:v>
                </c:pt>
                <c:pt idx="83">
                  <c:v>2.8191646545814817</c:v>
                </c:pt>
                <c:pt idx="84">
                  <c:v>-1.5065903225615667</c:v>
                </c:pt>
                <c:pt idx="85">
                  <c:v>0.35066882545354949</c:v>
                </c:pt>
                <c:pt idx="86">
                  <c:v>0.39153943628664356</c:v>
                </c:pt>
                <c:pt idx="87">
                  <c:v>1.5990313906253997</c:v>
                </c:pt>
                <c:pt idx="88">
                  <c:v>-2.2078161417019566</c:v>
                </c:pt>
                <c:pt idx="89">
                  <c:v>0.73036030011699926</c:v>
                </c:pt>
                <c:pt idx="90">
                  <c:v>1.0036964682829481</c:v>
                </c:pt>
                <c:pt idx="91">
                  <c:v>-1.06836844750218</c:v>
                </c:pt>
                <c:pt idx="92">
                  <c:v>0.16626390702502833</c:v>
                </c:pt>
                <c:pt idx="93">
                  <c:v>-0.31145026796547864</c:v>
                </c:pt>
                <c:pt idx="94">
                  <c:v>0.76218899777692029</c:v>
                </c:pt>
                <c:pt idx="95">
                  <c:v>-1.7236339996112042</c:v>
                </c:pt>
                <c:pt idx="96">
                  <c:v>-0.92964338123487555</c:v>
                </c:pt>
                <c:pt idx="97">
                  <c:v>1.7271022172088466</c:v>
                </c:pt>
                <c:pt idx="98">
                  <c:v>2.7575359911066141E-3</c:v>
                </c:pt>
                <c:pt idx="99">
                  <c:v>-0.51300435469009764</c:v>
                </c:pt>
                <c:pt idx="100">
                  <c:v>-0.20370551539587928</c:v>
                </c:pt>
                <c:pt idx="101">
                  <c:v>1.852785338791481</c:v>
                </c:pt>
                <c:pt idx="102">
                  <c:v>-0.50889914951598281</c:v>
                </c:pt>
                <c:pt idx="103">
                  <c:v>-1.1091538937723446</c:v>
                </c:pt>
                <c:pt idx="104">
                  <c:v>-1.1091538937723446</c:v>
                </c:pt>
                <c:pt idx="105">
                  <c:v>1.2117840676839042</c:v>
                </c:pt>
                <c:pt idx="106">
                  <c:v>-0.20715733303013112</c:v>
                </c:pt>
                <c:pt idx="107">
                  <c:v>-0.51645617232434948</c:v>
                </c:pt>
                <c:pt idx="108">
                  <c:v>-0.20715733303013112</c:v>
                </c:pt>
                <c:pt idx="109">
                  <c:v>-1.0834858467529989</c:v>
                </c:pt>
                <c:pt idx="110">
                  <c:v>0.12498883993948912</c:v>
                </c:pt>
                <c:pt idx="111">
                  <c:v>-0.92657422652679122</c:v>
                </c:pt>
                <c:pt idx="112">
                  <c:v>0.76525815248500462</c:v>
                </c:pt>
                <c:pt idx="113">
                  <c:v>0.88096848409105211</c:v>
                </c:pt>
                <c:pt idx="114">
                  <c:v>-0.21060915066438182</c:v>
                </c:pt>
                <c:pt idx="115">
                  <c:v>-0.81086389492074373</c:v>
                </c:pt>
                <c:pt idx="116">
                  <c:v>0.48258224554959278</c:v>
                </c:pt>
                <c:pt idx="117">
                  <c:v>-0.51990798995860021</c:v>
                </c:pt>
                <c:pt idx="118">
                  <c:v>-0.15275398486135866</c:v>
                </c:pt>
                <c:pt idx="119">
                  <c:v>-0.63408374421060609</c:v>
                </c:pt>
                <c:pt idx="120">
                  <c:v>1.8424298858887265</c:v>
                </c:pt>
                <c:pt idx="121">
                  <c:v>1.8977918541976042</c:v>
                </c:pt>
                <c:pt idx="122">
                  <c:v>2.3509873160076991</c:v>
                </c:pt>
                <c:pt idx="123">
                  <c:v>-0.21751278593288437</c:v>
                </c:pt>
                <c:pt idx="124">
                  <c:v>1.8389780682544759</c:v>
                </c:pt>
                <c:pt idx="125">
                  <c:v>-0.81776753018924631</c:v>
                </c:pt>
                <c:pt idx="126">
                  <c:v>1.3221253413754919</c:v>
                </c:pt>
                <c:pt idx="127">
                  <c:v>2.3525218933617418</c:v>
                </c:pt>
                <c:pt idx="128">
                  <c:v>-0.63101458950252176</c:v>
                </c:pt>
                <c:pt idx="129">
                  <c:v>-0.63101458950252176</c:v>
                </c:pt>
                <c:pt idx="130">
                  <c:v>-0.46382830033357181</c:v>
                </c:pt>
                <c:pt idx="131">
                  <c:v>-1.7144265354869523</c:v>
                </c:pt>
                <c:pt idx="132">
                  <c:v>-0.22441642120138691</c:v>
                </c:pt>
                <c:pt idx="133">
                  <c:v>0.77293103925521378</c:v>
                </c:pt>
                <c:pt idx="134">
                  <c:v>-1.0370405350804874</c:v>
                </c:pt>
                <c:pt idx="135">
                  <c:v>-0.83502661836050318</c:v>
                </c:pt>
                <c:pt idx="136">
                  <c:v>-0.23477187410414127</c:v>
                </c:pt>
                <c:pt idx="137">
                  <c:v>-0.91429760769445501</c:v>
                </c:pt>
                <c:pt idx="138">
                  <c:v>-0.91429760769445501</c:v>
                </c:pt>
                <c:pt idx="139">
                  <c:v>1.9637886885568688E-2</c:v>
                </c:pt>
                <c:pt idx="140">
                  <c:v>9.0470663596976406E-2</c:v>
                </c:pt>
                <c:pt idx="141">
                  <c:v>-0.90815929827828756</c:v>
                </c:pt>
                <c:pt idx="142">
                  <c:v>-0.85228570653176017</c:v>
                </c:pt>
                <c:pt idx="143">
                  <c:v>-2.013825528722609</c:v>
                </c:pt>
                <c:pt idx="144">
                  <c:v>-1.0098050242421799</c:v>
                </c:pt>
                <c:pt idx="145">
                  <c:v>1.14658160964148</c:v>
                </c:pt>
                <c:pt idx="146">
                  <c:v>1.4014833597515763E-2</c:v>
                </c:pt>
                <c:pt idx="147">
                  <c:v>0.38260398310059807</c:v>
                </c:pt>
                <c:pt idx="148">
                  <c:v>3.0572929692725417E-2</c:v>
                </c:pt>
                <c:pt idx="149">
                  <c:v>3.8563852653906362E-2</c:v>
                </c:pt>
                <c:pt idx="150">
                  <c:v>3.9587099529207165E-2</c:v>
                </c:pt>
                <c:pt idx="151">
                  <c:v>1.7659782744975465</c:v>
                </c:pt>
                <c:pt idx="152">
                  <c:v>-0.27363703332144806</c:v>
                </c:pt>
                <c:pt idx="153">
                  <c:v>0.39973862232756008</c:v>
                </c:pt>
                <c:pt idx="154">
                  <c:v>-1.1418450776538345</c:v>
                </c:pt>
                <c:pt idx="155">
                  <c:v>0.406770925148637</c:v>
                </c:pt>
                <c:pt idx="156">
                  <c:v>0.79122122560051678</c:v>
                </c:pt>
                <c:pt idx="157">
                  <c:v>2.4461187490923701</c:v>
                </c:pt>
                <c:pt idx="158">
                  <c:v>-0.25650239409448494</c:v>
                </c:pt>
                <c:pt idx="159">
                  <c:v>-1.1612144074341626</c:v>
                </c:pt>
                <c:pt idx="160">
                  <c:v>-0.2474882242580021</c:v>
                </c:pt>
                <c:pt idx="161">
                  <c:v>0.8440894104974318</c:v>
                </c:pt>
                <c:pt idx="162">
                  <c:v>-2.1747975074605321</c:v>
                </c:pt>
                <c:pt idx="163">
                  <c:v>-2.2798906540425579</c:v>
                </c:pt>
                <c:pt idx="164">
                  <c:v>0.45471734179245427</c:v>
                </c:pt>
                <c:pt idx="165">
                  <c:v>1.2578213883051645</c:v>
                </c:pt>
                <c:pt idx="166">
                  <c:v>5.0329433966408522E-2</c:v>
                </c:pt>
                <c:pt idx="167">
                  <c:v>-0.28181673900321169</c:v>
                </c:pt>
                <c:pt idx="168">
                  <c:v>0.89599926821314857</c:v>
                </c:pt>
                <c:pt idx="169">
                  <c:v>1.3101782427233377</c:v>
                </c:pt>
                <c:pt idx="170">
                  <c:v>0.37902771652205242</c:v>
                </c:pt>
                <c:pt idx="171">
                  <c:v>0.56991546404303495</c:v>
                </c:pt>
                <c:pt idx="172">
                  <c:v>-1.8217167284713682</c:v>
                </c:pt>
                <c:pt idx="173">
                  <c:v>-0.22044571474855687</c:v>
                </c:pt>
                <c:pt idx="174">
                  <c:v>-0.27874758429512736</c:v>
                </c:pt>
                <c:pt idx="175">
                  <c:v>0.79339609394478383</c:v>
                </c:pt>
                <c:pt idx="176">
                  <c:v>0.49077402113838237</c:v>
                </c:pt>
                <c:pt idx="177">
                  <c:v>-0.20241737507559224</c:v>
                </c:pt>
                <c:pt idx="178">
                  <c:v>0.4997881909748641</c:v>
                </c:pt>
                <c:pt idx="179">
                  <c:v>0.89817442951632342</c:v>
                </c:pt>
                <c:pt idx="180">
                  <c:v>0.65583609327189618</c:v>
                </c:pt>
                <c:pt idx="181">
                  <c:v>0.508802360811347</c:v>
                </c:pt>
                <c:pt idx="182">
                  <c:v>-1.0517033792890136</c:v>
                </c:pt>
                <c:pt idx="183">
                  <c:v>0.42211669868905749</c:v>
                </c:pt>
                <c:pt idx="184">
                  <c:v>0.33775118464197246</c:v>
                </c:pt>
                <c:pt idx="185">
                  <c:v>5.6050116723522433E-3</c:v>
                </c:pt>
                <c:pt idx="186">
                  <c:v>0.30335804316156939</c:v>
                </c:pt>
                <c:pt idx="187">
                  <c:v>-0.26954012017087553</c:v>
                </c:pt>
                <c:pt idx="188">
                  <c:v>-8.3573847944081736E-2</c:v>
                </c:pt>
                <c:pt idx="189">
                  <c:v>0.98262481516743094</c:v>
                </c:pt>
                <c:pt idx="190">
                  <c:v>0.76323687980797394</c:v>
                </c:pt>
                <c:pt idx="191">
                  <c:v>-0.84815576409171156</c:v>
                </c:pt>
                <c:pt idx="192">
                  <c:v>-1.2812395644242607</c:v>
                </c:pt>
                <c:pt idx="193">
                  <c:v>1.8221810621598715</c:v>
                </c:pt>
                <c:pt idx="194">
                  <c:v>-0.17481288377857304</c:v>
                </c:pt>
                <c:pt idx="195">
                  <c:v>-1.3286362421127074</c:v>
                </c:pt>
                <c:pt idx="196">
                  <c:v>0.725636690549741</c:v>
                </c:pt>
                <c:pt idx="197">
                  <c:v>0.19892642743729128</c:v>
                </c:pt>
                <c:pt idx="198">
                  <c:v>-8.5233167201325066E-2</c:v>
                </c:pt>
                <c:pt idx="199">
                  <c:v>-2.255719493386235</c:v>
                </c:pt>
                <c:pt idx="200">
                  <c:v>-0.74187200051588564</c:v>
                </c:pt>
                <c:pt idx="201">
                  <c:v>0.73052810697973747</c:v>
                </c:pt>
                <c:pt idx="202">
                  <c:v>-0.47794657971275045</c:v>
                </c:pt>
                <c:pt idx="203">
                  <c:v>-0.37650366682257991</c:v>
                </c:pt>
                <c:pt idx="204">
                  <c:v>0.65982458373872221</c:v>
                </c:pt>
                <c:pt idx="205">
                  <c:v>0.97803845288012825</c:v>
                </c:pt>
                <c:pt idx="206">
                  <c:v>-1.2265139614562357</c:v>
                </c:pt>
                <c:pt idx="207">
                  <c:v>0.23388184366417622</c:v>
                </c:pt>
                <c:pt idx="208">
                  <c:v>0.57214043274805004</c:v>
                </c:pt>
                <c:pt idx="209">
                  <c:v>-0.27522833118516105</c:v>
                </c:pt>
                <c:pt idx="210">
                  <c:v>-1.1533737430354716</c:v>
                </c:pt>
                <c:pt idx="211">
                  <c:v>-2.3908236036254666</c:v>
                </c:pt>
                <c:pt idx="212">
                  <c:v>0.72439401617185162</c:v>
                </c:pt>
                <c:pt idx="213">
                  <c:v>0.43520815781666206</c:v>
                </c:pt>
                <c:pt idx="214">
                  <c:v>-7.9125957210838579E-2</c:v>
                </c:pt>
                <c:pt idx="215">
                  <c:v>-0.74944124631959674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1F5-E385-4C73-B650-16E7D34B9439}"/>
            </c:ext>
          </c:extLst>
        </c:ser>
        <c:ser>
          <c:idx val="2"/>
          <c:order val="2"/>
          <c:spPr>
            <a:ln w="952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Computation!$W$289:$W$290</c:f>
              <c:numCache>
                <c:formatCode>General</c:formatCode>
                <c:ptCount val="2"/>
                <c:pt idx="0">
                  <c:v>-7</c:v>
                </c:pt>
                <c:pt idx="1">
                  <c:v>4</c:v>
                </c:pt>
              </c:numCache>
            </c:numRef>
          </c:xVal>
          <c:yVal>
            <c:numRef>
              <c:f>Computation!$X$289:$X$290</c:f>
              <c:numCache>
                <c:formatCode>General</c:formatCode>
                <c:ptCount val="2"/>
                <c:pt idx="0">
                  <c:v>-7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1F6-E385-4C73-B650-16E7D34B9439}"/>
            </c:ext>
          </c:extLst>
        </c:ser>
        <c:ser>
          <c:idx val="3"/>
          <c:order val="3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Computation!$Z$289:$Z$290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Computation!$AA$289:$AA$290</c:f>
              <c:numCache>
                <c:formatCode>General</c:formatCode>
                <c:ptCount val="2"/>
                <c:pt idx="0">
                  <c:v>4</c:v>
                </c:pt>
                <c:pt idx="1">
                  <c:v>-10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1F7-E385-4C73-B650-16E7D34B9439}"/>
            </c:ext>
          </c:extLst>
        </c:ser>
        <c:ser>
          <c:idx val="4"/>
          <c:order val="4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Computation!$Z$292:$Z$293</c:f>
              <c:numCache>
                <c:formatCode>General</c:formatCode>
                <c:ptCount val="2"/>
                <c:pt idx="0">
                  <c:v>-7</c:v>
                </c:pt>
                <c:pt idx="1">
                  <c:v>5</c:v>
                </c:pt>
              </c:numCache>
            </c:numRef>
          </c:xVal>
          <c:yVal>
            <c:numRef>
              <c:f>Computation!$AA$292:$AA$293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1F8-E385-4C73-B650-16E7D34B9439}"/>
            </c:ext>
          </c:extLst>
        </c:ser>
        <c:ser>
          <c:idx val="5"/>
          <c:order val="5"/>
          <c:spPr>
            <a:ln w="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Computation!$W$292:$W$293</c:f>
              <c:numCache>
                <c:formatCode>General</c:formatCode>
                <c:ptCount val="2"/>
                <c:pt idx="0">
                  <c:v>-4</c:v>
                </c:pt>
                <c:pt idx="1">
                  <c:v>5</c:v>
                </c:pt>
              </c:numCache>
            </c:numRef>
          </c:xVal>
          <c:yVal>
            <c:numRef>
              <c:f>Computation!$X$292:$X$293</c:f>
              <c:numCache>
                <c:formatCode>General</c:formatCode>
                <c:ptCount val="2"/>
                <c:pt idx="0">
                  <c:v>4</c:v>
                </c:pt>
                <c:pt idx="1">
                  <c:v>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1F9-E385-4C73-B650-16E7D34B9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33888"/>
        <c:axId val="173319680"/>
      </c:scatterChart>
      <c:valAx>
        <c:axId val="134933888"/>
        <c:scaling>
          <c:orientation val="minMax"/>
          <c:max val="5"/>
          <c:min val="-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Long</a:t>
                </a:r>
                <a:r>
                  <a:rPr lang="en-US"/>
                  <a:t>                   Adjusted Time (z)            </a:t>
                </a:r>
                <a:r>
                  <a:rPr lang="en-US" b="0" i="1"/>
                  <a:t>Short</a:t>
                </a:r>
              </a:p>
            </c:rich>
          </c:tx>
          <c:layout>
            <c:manualLayout>
              <c:xMode val="edge"/>
              <c:yMode val="edge"/>
              <c:x val="0.18770226537216828"/>
              <c:y val="0.918813283622910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3319680"/>
        <c:crossesAt val="-11"/>
        <c:crossBetween val="midCat"/>
        <c:majorUnit val="1"/>
      </c:valAx>
      <c:valAx>
        <c:axId val="173319680"/>
        <c:scaling>
          <c:orientation val="minMax"/>
          <c:max val="4"/>
          <c:min val="-1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Adjusted Accuracy (z)</a:t>
                </a:r>
              </a:p>
            </c:rich>
          </c:tx>
          <c:layout>
            <c:manualLayout>
              <c:xMode val="edge"/>
              <c:yMode val="edge"/>
              <c:x val="1.41591022052476E-2"/>
              <c:y val="0.120275806474830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4933888"/>
        <c:crossesAt val="-8"/>
        <c:crossBetween val="midCat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Education-residual(Time)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Computation!$CI$5:$CI$220</c:f>
              <c:numCache>
                <c:formatCode>General</c:formatCode>
                <c:ptCount val="216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14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  <c:pt idx="10">
                  <c:v>16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12</c:v>
                </c:pt>
                <c:pt idx="21">
                  <c:v>16</c:v>
                </c:pt>
                <c:pt idx="22">
                  <c:v>18</c:v>
                </c:pt>
                <c:pt idx="23">
                  <c:v>18</c:v>
                </c:pt>
                <c:pt idx="24">
                  <c:v>16</c:v>
                </c:pt>
                <c:pt idx="25">
                  <c:v>18</c:v>
                </c:pt>
                <c:pt idx="26">
                  <c:v>18</c:v>
                </c:pt>
                <c:pt idx="27">
                  <c:v>11</c:v>
                </c:pt>
                <c:pt idx="28">
                  <c:v>13</c:v>
                </c:pt>
                <c:pt idx="29">
                  <c:v>13</c:v>
                </c:pt>
                <c:pt idx="30">
                  <c:v>16</c:v>
                </c:pt>
                <c:pt idx="31">
                  <c:v>11</c:v>
                </c:pt>
                <c:pt idx="32">
                  <c:v>16</c:v>
                </c:pt>
                <c:pt idx="33">
                  <c:v>16</c:v>
                </c:pt>
                <c:pt idx="34">
                  <c:v>18</c:v>
                </c:pt>
                <c:pt idx="35">
                  <c:v>10</c:v>
                </c:pt>
                <c:pt idx="36">
                  <c:v>18</c:v>
                </c:pt>
                <c:pt idx="37">
                  <c:v>10</c:v>
                </c:pt>
                <c:pt idx="38">
                  <c:v>13</c:v>
                </c:pt>
                <c:pt idx="39">
                  <c:v>17</c:v>
                </c:pt>
                <c:pt idx="40">
                  <c:v>18</c:v>
                </c:pt>
                <c:pt idx="41">
                  <c:v>18</c:v>
                </c:pt>
                <c:pt idx="42">
                  <c:v>13</c:v>
                </c:pt>
                <c:pt idx="43">
                  <c:v>13</c:v>
                </c:pt>
                <c:pt idx="44">
                  <c:v>8</c:v>
                </c:pt>
                <c:pt idx="45">
                  <c:v>12</c:v>
                </c:pt>
                <c:pt idx="46">
                  <c:v>16</c:v>
                </c:pt>
                <c:pt idx="47">
                  <c:v>11</c:v>
                </c:pt>
                <c:pt idx="48">
                  <c:v>8</c:v>
                </c:pt>
                <c:pt idx="49">
                  <c:v>11</c:v>
                </c:pt>
                <c:pt idx="50">
                  <c:v>16</c:v>
                </c:pt>
                <c:pt idx="51">
                  <c:v>13</c:v>
                </c:pt>
                <c:pt idx="52">
                  <c:v>16</c:v>
                </c:pt>
                <c:pt idx="53">
                  <c:v>10</c:v>
                </c:pt>
                <c:pt idx="54">
                  <c:v>8</c:v>
                </c:pt>
                <c:pt idx="55">
                  <c:v>13</c:v>
                </c:pt>
                <c:pt idx="56">
                  <c:v>16</c:v>
                </c:pt>
                <c:pt idx="57">
                  <c:v>16</c:v>
                </c:pt>
                <c:pt idx="58">
                  <c:v>8</c:v>
                </c:pt>
                <c:pt idx="59">
                  <c:v>18</c:v>
                </c:pt>
                <c:pt idx="60">
                  <c:v>18</c:v>
                </c:pt>
                <c:pt idx="61">
                  <c:v>13</c:v>
                </c:pt>
                <c:pt idx="62">
                  <c:v>11</c:v>
                </c:pt>
                <c:pt idx="63">
                  <c:v>16</c:v>
                </c:pt>
                <c:pt idx="64">
                  <c:v>13</c:v>
                </c:pt>
                <c:pt idx="65">
                  <c:v>13</c:v>
                </c:pt>
                <c:pt idx="66">
                  <c:v>21</c:v>
                </c:pt>
                <c:pt idx="67">
                  <c:v>13</c:v>
                </c:pt>
                <c:pt idx="68">
                  <c:v>13</c:v>
                </c:pt>
                <c:pt idx="69">
                  <c:v>8</c:v>
                </c:pt>
                <c:pt idx="70">
                  <c:v>13</c:v>
                </c:pt>
                <c:pt idx="71">
                  <c:v>18</c:v>
                </c:pt>
                <c:pt idx="72">
                  <c:v>13</c:v>
                </c:pt>
                <c:pt idx="73">
                  <c:v>18</c:v>
                </c:pt>
                <c:pt idx="74">
                  <c:v>13</c:v>
                </c:pt>
                <c:pt idx="75">
                  <c:v>11</c:v>
                </c:pt>
                <c:pt idx="76">
                  <c:v>24</c:v>
                </c:pt>
                <c:pt idx="77">
                  <c:v>14</c:v>
                </c:pt>
                <c:pt idx="78">
                  <c:v>15</c:v>
                </c:pt>
                <c:pt idx="79">
                  <c:v>18</c:v>
                </c:pt>
                <c:pt idx="80">
                  <c:v>5</c:v>
                </c:pt>
                <c:pt idx="81">
                  <c:v>5</c:v>
                </c:pt>
                <c:pt idx="82">
                  <c:v>8</c:v>
                </c:pt>
                <c:pt idx="83">
                  <c:v>5</c:v>
                </c:pt>
                <c:pt idx="84">
                  <c:v>6</c:v>
                </c:pt>
                <c:pt idx="85">
                  <c:v>13</c:v>
                </c:pt>
                <c:pt idx="86">
                  <c:v>8</c:v>
                </c:pt>
                <c:pt idx="87">
                  <c:v>8</c:v>
                </c:pt>
                <c:pt idx="88">
                  <c:v>10</c:v>
                </c:pt>
                <c:pt idx="89">
                  <c:v>6</c:v>
                </c:pt>
                <c:pt idx="90">
                  <c:v>13</c:v>
                </c:pt>
                <c:pt idx="91">
                  <c:v>14</c:v>
                </c:pt>
                <c:pt idx="92">
                  <c:v>13</c:v>
                </c:pt>
                <c:pt idx="93">
                  <c:v>11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16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16</c:v>
                </c:pt>
                <c:pt idx="112">
                  <c:v>16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19</c:v>
                </c:pt>
                <c:pt idx="119">
                  <c:v>16</c:v>
                </c:pt>
                <c:pt idx="120">
                  <c:v>18</c:v>
                </c:pt>
                <c:pt idx="121">
                  <c:v>19</c:v>
                </c:pt>
                <c:pt idx="122">
                  <c:v>16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13</c:v>
                </c:pt>
                <c:pt idx="131">
                  <c:v>16</c:v>
                </c:pt>
                <c:pt idx="132">
                  <c:v>18</c:v>
                </c:pt>
                <c:pt idx="133">
                  <c:v>16</c:v>
                </c:pt>
                <c:pt idx="134">
                  <c:v>13</c:v>
                </c:pt>
                <c:pt idx="135">
                  <c:v>18</c:v>
                </c:pt>
                <c:pt idx="136">
                  <c:v>18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18</c:v>
                </c:pt>
                <c:pt idx="141">
                  <c:v>16</c:v>
                </c:pt>
                <c:pt idx="142">
                  <c:v>18</c:v>
                </c:pt>
                <c:pt idx="143">
                  <c:v>13</c:v>
                </c:pt>
                <c:pt idx="144">
                  <c:v>10</c:v>
                </c:pt>
                <c:pt idx="145">
                  <c:v>10</c:v>
                </c:pt>
                <c:pt idx="146">
                  <c:v>14</c:v>
                </c:pt>
                <c:pt idx="147">
                  <c:v>13</c:v>
                </c:pt>
                <c:pt idx="148">
                  <c:v>13</c:v>
                </c:pt>
                <c:pt idx="149">
                  <c:v>11</c:v>
                </c:pt>
                <c:pt idx="150">
                  <c:v>13</c:v>
                </c:pt>
                <c:pt idx="151">
                  <c:v>17</c:v>
                </c:pt>
                <c:pt idx="152">
                  <c:v>8</c:v>
                </c:pt>
                <c:pt idx="153">
                  <c:v>18</c:v>
                </c:pt>
                <c:pt idx="154">
                  <c:v>13</c:v>
                </c:pt>
                <c:pt idx="155">
                  <c:v>16</c:v>
                </c:pt>
                <c:pt idx="156">
                  <c:v>18</c:v>
                </c:pt>
                <c:pt idx="157">
                  <c:v>10</c:v>
                </c:pt>
                <c:pt idx="158">
                  <c:v>13</c:v>
                </c:pt>
                <c:pt idx="159">
                  <c:v>16</c:v>
                </c:pt>
                <c:pt idx="160">
                  <c:v>13</c:v>
                </c:pt>
                <c:pt idx="161">
                  <c:v>13</c:v>
                </c:pt>
                <c:pt idx="162">
                  <c:v>17</c:v>
                </c:pt>
                <c:pt idx="163">
                  <c:v>8</c:v>
                </c:pt>
                <c:pt idx="164">
                  <c:v>13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11</c:v>
                </c:pt>
                <c:pt idx="169">
                  <c:v>13</c:v>
                </c:pt>
                <c:pt idx="170">
                  <c:v>18</c:v>
                </c:pt>
                <c:pt idx="171">
                  <c:v>8</c:v>
                </c:pt>
                <c:pt idx="172">
                  <c:v>11</c:v>
                </c:pt>
                <c:pt idx="173">
                  <c:v>13</c:v>
                </c:pt>
                <c:pt idx="174">
                  <c:v>16</c:v>
                </c:pt>
                <c:pt idx="175">
                  <c:v>17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8</c:v>
                </c:pt>
                <c:pt idx="181">
                  <c:v>13</c:v>
                </c:pt>
                <c:pt idx="182">
                  <c:v>13</c:v>
                </c:pt>
                <c:pt idx="183">
                  <c:v>16</c:v>
                </c:pt>
                <c:pt idx="184">
                  <c:v>8</c:v>
                </c:pt>
                <c:pt idx="185">
                  <c:v>8</c:v>
                </c:pt>
                <c:pt idx="186">
                  <c:v>9</c:v>
                </c:pt>
                <c:pt idx="187">
                  <c:v>16</c:v>
                </c:pt>
                <c:pt idx="188">
                  <c:v>11</c:v>
                </c:pt>
                <c:pt idx="189">
                  <c:v>12</c:v>
                </c:pt>
                <c:pt idx="190">
                  <c:v>8</c:v>
                </c:pt>
                <c:pt idx="191">
                  <c:v>9</c:v>
                </c:pt>
                <c:pt idx="192">
                  <c:v>8</c:v>
                </c:pt>
                <c:pt idx="193">
                  <c:v>5</c:v>
                </c:pt>
                <c:pt idx="194">
                  <c:v>8</c:v>
                </c:pt>
                <c:pt idx="195">
                  <c:v>5</c:v>
                </c:pt>
                <c:pt idx="196">
                  <c:v>18</c:v>
                </c:pt>
                <c:pt idx="197">
                  <c:v>8</c:v>
                </c:pt>
                <c:pt idx="198">
                  <c:v>13</c:v>
                </c:pt>
                <c:pt idx="199">
                  <c:v>14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13</c:v>
                </c:pt>
                <c:pt idx="204">
                  <c:v>7</c:v>
                </c:pt>
                <c:pt idx="205">
                  <c:v>8</c:v>
                </c:pt>
                <c:pt idx="206">
                  <c:v>10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13</c:v>
                </c:pt>
                <c:pt idx="211">
                  <c:v>5</c:v>
                </c:pt>
                <c:pt idx="212">
                  <c:v>8</c:v>
                </c:pt>
                <c:pt idx="213">
                  <c:v>8</c:v>
                </c:pt>
                <c:pt idx="214">
                  <c:v>8</c:v>
                </c:pt>
                <c:pt idx="215">
                  <c:v>5</c:v>
                </c:pt>
              </c:numCache>
            </c:numRef>
          </c:xVal>
          <c:yVal>
            <c:numRef>
              <c:f>Computation!$CJ$5:$CJ$220</c:f>
              <c:numCache>
                <c:formatCode>General</c:formatCode>
                <c:ptCount val="216"/>
                <c:pt idx="0">
                  <c:v>-7.8892003223593967</c:v>
                </c:pt>
                <c:pt idx="1">
                  <c:v>0.1921486128257861</c:v>
                </c:pt>
                <c:pt idx="2">
                  <c:v>-0.72650245198902752</c:v>
                </c:pt>
                <c:pt idx="3">
                  <c:v>2.4361954183813452</c:v>
                </c:pt>
                <c:pt idx="4">
                  <c:v>4.9363924554183853</c:v>
                </c:pt>
                <c:pt idx="5">
                  <c:v>-1.4824556464334684</c:v>
                </c:pt>
                <c:pt idx="6">
                  <c:v>0.51754435356653161</c:v>
                </c:pt>
                <c:pt idx="7">
                  <c:v>0.51754435356653161</c:v>
                </c:pt>
                <c:pt idx="8">
                  <c:v>-3.0789204612482806</c:v>
                </c:pt>
                <c:pt idx="9">
                  <c:v>-2.0950215260630962</c:v>
                </c:pt>
                <c:pt idx="10">
                  <c:v>-0.99457666495198538</c:v>
                </c:pt>
                <c:pt idx="11">
                  <c:v>-2.9945766649519854</c:v>
                </c:pt>
                <c:pt idx="12">
                  <c:v>3.8888774091220881</c:v>
                </c:pt>
                <c:pt idx="13">
                  <c:v>0.33060444615912488</c:v>
                </c:pt>
                <c:pt idx="14">
                  <c:v>2.0283022702332012</c:v>
                </c:pt>
                <c:pt idx="15">
                  <c:v>2.8302270233201199E-2</c:v>
                </c:pt>
                <c:pt idx="16">
                  <c:v>5.1181205418384224E-2</c:v>
                </c:pt>
                <c:pt idx="17">
                  <c:v>6.0740601406035672</c:v>
                </c:pt>
                <c:pt idx="18">
                  <c:v>3.4573171776406042</c:v>
                </c:pt>
                <c:pt idx="19">
                  <c:v>-5.1594257853223553</c:v>
                </c:pt>
                <c:pt idx="20">
                  <c:v>6.6418709276406069</c:v>
                </c:pt>
                <c:pt idx="21">
                  <c:v>-0.90306092421124617</c:v>
                </c:pt>
                <c:pt idx="22">
                  <c:v>2.824473149862829</c:v>
                </c:pt>
                <c:pt idx="23">
                  <c:v>-0.17552685013717095</c:v>
                </c:pt>
                <c:pt idx="24">
                  <c:v>0.11981801097393685</c:v>
                </c:pt>
                <c:pt idx="25">
                  <c:v>1.8083720850480134</c:v>
                </c:pt>
                <c:pt idx="26">
                  <c:v>-0.19162791495198661</c:v>
                </c:pt>
                <c:pt idx="27">
                  <c:v>2.5187617609739377</c:v>
                </c:pt>
                <c:pt idx="28">
                  <c:v>3.168335835048012</c:v>
                </c:pt>
                <c:pt idx="29">
                  <c:v>-0.83166416495198803</c:v>
                </c:pt>
                <c:pt idx="30">
                  <c:v>4.1426969461591234</c:v>
                </c:pt>
                <c:pt idx="31">
                  <c:v>6.7594196313443078</c:v>
                </c:pt>
                <c:pt idx="32">
                  <c:v>2.188454816529493</c:v>
                </c:pt>
                <c:pt idx="33">
                  <c:v>-7.7886662482853204</c:v>
                </c:pt>
                <c:pt idx="34">
                  <c:v>-0.25603217421124569</c:v>
                </c:pt>
                <c:pt idx="35">
                  <c:v>-3.2467495353223583</c:v>
                </c:pt>
                <c:pt idx="36">
                  <c:v>2.7278667609739387</c:v>
                </c:pt>
                <c:pt idx="37">
                  <c:v>-6.967111664951986</c:v>
                </c:pt>
                <c:pt idx="38">
                  <c:v>0.65642944615912313</c:v>
                </c:pt>
                <c:pt idx="39">
                  <c:v>0.48781759430726979</c:v>
                </c:pt>
                <c:pt idx="40">
                  <c:v>2.6956646313443109</c:v>
                </c:pt>
                <c:pt idx="41">
                  <c:v>-6.3365374982853204</c:v>
                </c:pt>
                <c:pt idx="42">
                  <c:v>-2.0995237482853248</c:v>
                </c:pt>
                <c:pt idx="43">
                  <c:v>-1.0181748131001349</c:v>
                </c:pt>
                <c:pt idx="44">
                  <c:v>-0.48881106310013323</c:v>
                </c:pt>
                <c:pt idx="45">
                  <c:v>1.9527770850480159</c:v>
                </c:pt>
                <c:pt idx="46">
                  <c:v>-0.60563476680383488</c:v>
                </c:pt>
                <c:pt idx="47">
                  <c:v>3.9627089831961584</c:v>
                </c:pt>
                <c:pt idx="48">
                  <c:v>4.0475857424554249</c:v>
                </c:pt>
                <c:pt idx="49">
                  <c:v>5.2033668535665321</c:v>
                </c:pt>
                <c:pt idx="50">
                  <c:v>-1.5369979612482787</c:v>
                </c:pt>
                <c:pt idx="51">
                  <c:v>-3.6114301371742101</c:v>
                </c:pt>
                <c:pt idx="52">
                  <c:v>2.5087599091220874</c:v>
                </c:pt>
                <c:pt idx="53">
                  <c:v>-5.4291033779149522</c:v>
                </c:pt>
                <c:pt idx="54">
                  <c:v>4.9415804183813492</c:v>
                </c:pt>
                <c:pt idx="55">
                  <c:v>-10.286034396433468</c:v>
                </c:pt>
                <c:pt idx="56">
                  <c:v>4.5773967146776435</c:v>
                </c:pt>
                <c:pt idx="57">
                  <c:v>-1.3997243501371734</c:v>
                </c:pt>
                <c:pt idx="58">
                  <c:v>-2.5220227760630998</c:v>
                </c:pt>
                <c:pt idx="59">
                  <c:v>2.438047594307271</c:v>
                </c:pt>
                <c:pt idx="60">
                  <c:v>1.438047594307271</c:v>
                </c:pt>
                <c:pt idx="61">
                  <c:v>-1.9606386556927298</c:v>
                </c:pt>
                <c:pt idx="62">
                  <c:v>6.4066562054183827</c:v>
                </c:pt>
                <c:pt idx="63">
                  <c:v>-5.2853296742112477</c:v>
                </c:pt>
                <c:pt idx="64">
                  <c:v>-0.71659185013717419</c:v>
                </c:pt>
                <c:pt idx="65">
                  <c:v>8.2834081498628258</c:v>
                </c:pt>
                <c:pt idx="66">
                  <c:v>-4.1722155538408785</c:v>
                </c:pt>
                <c:pt idx="67">
                  <c:v>-3.553893979766805</c:v>
                </c:pt>
                <c:pt idx="68">
                  <c:v>4.5274549554183814</c:v>
                </c:pt>
                <c:pt idx="69">
                  <c:v>0.90836870541837911</c:v>
                </c:pt>
                <c:pt idx="70">
                  <c:v>-3.3911961093964358</c:v>
                </c:pt>
                <c:pt idx="71">
                  <c:v>-2.6907609242112471</c:v>
                </c:pt>
                <c:pt idx="72">
                  <c:v>2.6901528257887541</c:v>
                </c:pt>
                <c:pt idx="73">
                  <c:v>-2.7068619890260592</c:v>
                </c:pt>
                <c:pt idx="74">
                  <c:v>3.9341996313443097</c:v>
                </c:pt>
                <c:pt idx="75">
                  <c:v>-1.2697255075445817</c:v>
                </c:pt>
                <c:pt idx="76">
                  <c:v>1.0845559739369008</c:v>
                </c:pt>
                <c:pt idx="77">
                  <c:v>4.7200445387517185</c:v>
                </c:pt>
                <c:pt idx="78">
                  <c:v>-1.6568084242112455</c:v>
                </c:pt>
                <c:pt idx="79">
                  <c:v>-0.78736731310013397</c:v>
                </c:pt>
                <c:pt idx="80">
                  <c:v>-3.1764719890260622</c:v>
                </c:pt>
                <c:pt idx="81">
                  <c:v>3.060796946159126</c:v>
                </c:pt>
                <c:pt idx="82">
                  <c:v>5.3955927640604529E-2</c:v>
                </c:pt>
                <c:pt idx="83">
                  <c:v>-2.2273962482853236</c:v>
                </c:pt>
                <c:pt idx="84">
                  <c:v>0.69487865912208591</c:v>
                </c:pt>
                <c:pt idx="85">
                  <c:v>0.91038685356652849</c:v>
                </c:pt>
                <c:pt idx="86">
                  <c:v>3.1267495387517137</c:v>
                </c:pt>
                <c:pt idx="87">
                  <c:v>4.1267495387517137</c:v>
                </c:pt>
                <c:pt idx="88">
                  <c:v>-10.094716387174213</c:v>
                </c:pt>
                <c:pt idx="89">
                  <c:v>-3.1273319890260609</c:v>
                </c:pt>
                <c:pt idx="90">
                  <c:v>4.5415157424554167</c:v>
                </c:pt>
                <c:pt idx="91">
                  <c:v>6.120277949245434E-2</c:v>
                </c:pt>
                <c:pt idx="92">
                  <c:v>0.55960467764059985</c:v>
                </c:pt>
                <c:pt idx="93">
                  <c:v>-1.3837204612482878</c:v>
                </c:pt>
                <c:pt idx="94">
                  <c:v>2.0198147239369</c:v>
                </c:pt>
                <c:pt idx="95">
                  <c:v>-2.9801852760631</c:v>
                </c:pt>
                <c:pt idx="96">
                  <c:v>-6.9801852760631</c:v>
                </c:pt>
                <c:pt idx="97">
                  <c:v>4.0198147239369</c:v>
                </c:pt>
                <c:pt idx="98">
                  <c:v>7.0198147239369</c:v>
                </c:pt>
                <c:pt idx="99">
                  <c:v>-1.8771201989025599E-2</c:v>
                </c:pt>
                <c:pt idx="100">
                  <c:v>0.9812287980109744</c:v>
                </c:pt>
                <c:pt idx="101">
                  <c:v>1.9812287980109744</c:v>
                </c:pt>
                <c:pt idx="102">
                  <c:v>-0.4042174519890267</c:v>
                </c:pt>
                <c:pt idx="103">
                  <c:v>-6.4042174519890267</c:v>
                </c:pt>
                <c:pt idx="104">
                  <c:v>-7.4042174519890267</c:v>
                </c:pt>
                <c:pt idx="105">
                  <c:v>0.97943365912208691</c:v>
                </c:pt>
                <c:pt idx="106">
                  <c:v>-7.0981322668038409</c:v>
                </c:pt>
                <c:pt idx="107">
                  <c:v>1.9018677331961591</c:v>
                </c:pt>
                <c:pt idx="108">
                  <c:v>-9.8132266803840906E-2</c:v>
                </c:pt>
                <c:pt idx="109">
                  <c:v>-2.0981322668038409</c:v>
                </c:pt>
                <c:pt idx="110">
                  <c:v>-5.0981322668038409</c:v>
                </c:pt>
                <c:pt idx="111">
                  <c:v>-6.0947405692729717E-2</c:v>
                </c:pt>
                <c:pt idx="112">
                  <c:v>5.9390525943072703</c:v>
                </c:pt>
                <c:pt idx="113">
                  <c:v>-5.1774933316186562</c:v>
                </c:pt>
                <c:pt idx="114">
                  <c:v>3.8225066683813438</c:v>
                </c:pt>
                <c:pt idx="115">
                  <c:v>-0.17749333161865621</c:v>
                </c:pt>
                <c:pt idx="116">
                  <c:v>-2.1774933316186562</c:v>
                </c:pt>
                <c:pt idx="117">
                  <c:v>-9.1774933316186562</c:v>
                </c:pt>
                <c:pt idx="118">
                  <c:v>3.2642337054183805</c:v>
                </c:pt>
                <c:pt idx="119">
                  <c:v>-2.1013284705075428</c:v>
                </c:pt>
                <c:pt idx="120">
                  <c:v>7.7431456035665285</c:v>
                </c:pt>
                <c:pt idx="121">
                  <c:v>0.16538264060356411</c:v>
                </c:pt>
                <c:pt idx="122">
                  <c:v>0.85829046467764059</c:v>
                </c:pt>
                <c:pt idx="123">
                  <c:v>-4.3362154612482868</c:v>
                </c:pt>
                <c:pt idx="124">
                  <c:v>4.6637845387517132</c:v>
                </c:pt>
                <c:pt idx="125">
                  <c:v>2.6637845387517132</c:v>
                </c:pt>
                <c:pt idx="126">
                  <c:v>7.6637845387517132</c:v>
                </c:pt>
                <c:pt idx="127">
                  <c:v>-2.182090600137176</c:v>
                </c:pt>
                <c:pt idx="128">
                  <c:v>0.81790939986282396</c:v>
                </c:pt>
                <c:pt idx="129">
                  <c:v>-2.182090600137176</c:v>
                </c:pt>
                <c:pt idx="130">
                  <c:v>-2.3137727760631002</c:v>
                </c:pt>
                <c:pt idx="131">
                  <c:v>-5.2224716649519891</c:v>
                </c:pt>
                <c:pt idx="132">
                  <c:v>-0.49493759087791389</c:v>
                </c:pt>
                <c:pt idx="133">
                  <c:v>3.7371472702331943</c:v>
                </c:pt>
                <c:pt idx="134">
                  <c:v>-2.2595059705075471</c:v>
                </c:pt>
                <c:pt idx="135">
                  <c:v>2.2669792146776402</c:v>
                </c:pt>
                <c:pt idx="136">
                  <c:v>-1.7330207853223598</c:v>
                </c:pt>
                <c:pt idx="137">
                  <c:v>-5.3839959242112485</c:v>
                </c:pt>
                <c:pt idx="138">
                  <c:v>-2.3839959242112485</c:v>
                </c:pt>
                <c:pt idx="139">
                  <c:v>0.57562301097393842</c:v>
                </c:pt>
                <c:pt idx="140">
                  <c:v>1.1082570850480131</c:v>
                </c:pt>
                <c:pt idx="141">
                  <c:v>-1.5455201834705043</c:v>
                </c:pt>
                <c:pt idx="142">
                  <c:v>-4.1298261093964292</c:v>
                </c:pt>
                <c:pt idx="143">
                  <c:v>-5.1328834242112471</c:v>
                </c:pt>
                <c:pt idx="144">
                  <c:v>-4.4863666649519907</c:v>
                </c:pt>
                <c:pt idx="145">
                  <c:v>4.5901922702331959</c:v>
                </c:pt>
                <c:pt idx="146">
                  <c:v>8.0289782887517127</c:v>
                </c:pt>
                <c:pt idx="147">
                  <c:v>5.9937391220850458</c:v>
                </c:pt>
                <c:pt idx="148">
                  <c:v>5.0118280572702325</c:v>
                </c:pt>
                <c:pt idx="149">
                  <c:v>5.0430029183813403</c:v>
                </c:pt>
                <c:pt idx="150">
                  <c:v>2.0299169924554157</c:v>
                </c:pt>
                <c:pt idx="151">
                  <c:v>-1.9962548593964371</c:v>
                </c:pt>
                <c:pt idx="152">
                  <c:v>0.17817074245541775</c:v>
                </c:pt>
                <c:pt idx="153">
                  <c:v>-3.0821588871742094</c:v>
                </c:pt>
                <c:pt idx="154">
                  <c:v>-5.9158162019890277</c:v>
                </c:pt>
                <c:pt idx="155">
                  <c:v>-3.1108550908779158</c:v>
                </c:pt>
                <c:pt idx="156">
                  <c:v>-1.24088101680384</c:v>
                </c:pt>
                <c:pt idx="157">
                  <c:v>3.3557816220850505</c:v>
                </c:pt>
                <c:pt idx="158">
                  <c:v>2.102272733196159</c:v>
                </c:pt>
                <c:pt idx="159">
                  <c:v>-4.1512361556927289</c:v>
                </c:pt>
                <c:pt idx="160">
                  <c:v>-1.8796383316186578</c:v>
                </c:pt>
                <c:pt idx="161">
                  <c:v>-2.8796383316186578</c:v>
                </c:pt>
                <c:pt idx="162">
                  <c:v>-5.295610183470508</c:v>
                </c:pt>
                <c:pt idx="163">
                  <c:v>-10.244134581618656</c:v>
                </c:pt>
                <c:pt idx="164">
                  <c:v>2.1384506035665289</c:v>
                </c:pt>
                <c:pt idx="165">
                  <c:v>-4.2319982853223586</c:v>
                </c:pt>
                <c:pt idx="166">
                  <c:v>3.7680017146776414</c:v>
                </c:pt>
                <c:pt idx="167">
                  <c:v>0.76800171467764144</c:v>
                </c:pt>
                <c:pt idx="168">
                  <c:v>5.4424854646776417</c:v>
                </c:pt>
                <c:pt idx="169">
                  <c:v>4.1565395387517157</c:v>
                </c:pt>
                <c:pt idx="170">
                  <c:v>0.44167472393690232</c:v>
                </c:pt>
                <c:pt idx="171">
                  <c:v>-6.0130567112482858</c:v>
                </c:pt>
                <c:pt idx="172">
                  <c:v>-6.5004456001371764</c:v>
                </c:pt>
                <c:pt idx="173">
                  <c:v>3.1746284739368988</c:v>
                </c:pt>
                <c:pt idx="174">
                  <c:v>-5.3127604149519883</c:v>
                </c:pt>
                <c:pt idx="175">
                  <c:v>3.5247766220850458</c:v>
                </c:pt>
                <c:pt idx="176">
                  <c:v>0.2108063443072723</c:v>
                </c:pt>
                <c:pt idx="177">
                  <c:v>6.2108063443072723</c:v>
                </c:pt>
                <c:pt idx="178">
                  <c:v>4.2288952794924555</c:v>
                </c:pt>
                <c:pt idx="179">
                  <c:v>2.2288952794924555</c:v>
                </c:pt>
                <c:pt idx="180">
                  <c:v>2.4490990294924586</c:v>
                </c:pt>
                <c:pt idx="181">
                  <c:v>1.2469842146776422</c:v>
                </c:pt>
                <c:pt idx="182">
                  <c:v>-2.7349268501371746</c:v>
                </c:pt>
                <c:pt idx="183">
                  <c:v>-0.51466573902606072</c:v>
                </c:pt>
                <c:pt idx="184">
                  <c:v>3.6801768998628255</c:v>
                </c:pt>
                <c:pt idx="185">
                  <c:v>-0.31982310013717452</c:v>
                </c:pt>
                <c:pt idx="186">
                  <c:v>3.40077393689986</c:v>
                </c:pt>
                <c:pt idx="187">
                  <c:v>1.4449531961591227</c:v>
                </c:pt>
                <c:pt idx="188">
                  <c:v>3.8990369461591214</c:v>
                </c:pt>
                <c:pt idx="189">
                  <c:v>1.6377229183813427</c:v>
                </c:pt>
                <c:pt idx="190">
                  <c:v>4.0267937054183811</c:v>
                </c:pt>
                <c:pt idx="191">
                  <c:v>-2.3110792575445842</c:v>
                </c:pt>
                <c:pt idx="192">
                  <c:v>-8.7421284242112485</c:v>
                </c:pt>
                <c:pt idx="193">
                  <c:v>5.562439399862825</c:v>
                </c:pt>
                <c:pt idx="194">
                  <c:v>4.3734105109739367</c:v>
                </c:pt>
                <c:pt idx="195">
                  <c:v>-5.26355166495199</c:v>
                </c:pt>
                <c:pt idx="196">
                  <c:v>-1.7487412482853202</c:v>
                </c:pt>
                <c:pt idx="197">
                  <c:v>5.7200273165294959</c:v>
                </c:pt>
                <c:pt idx="198">
                  <c:v>-0.55403749828532156</c:v>
                </c:pt>
                <c:pt idx="199">
                  <c:v>-2.0088504612482829</c:v>
                </c:pt>
                <c:pt idx="200">
                  <c:v>2.258475140603565</c:v>
                </c:pt>
                <c:pt idx="201">
                  <c:v>2.258475140603565</c:v>
                </c:pt>
                <c:pt idx="202">
                  <c:v>-3.741524859396435</c:v>
                </c:pt>
                <c:pt idx="203">
                  <c:v>-2.5178596279149517</c:v>
                </c:pt>
                <c:pt idx="204">
                  <c:v>-1.4200729149519908</c:v>
                </c:pt>
                <c:pt idx="205">
                  <c:v>9.1821830572702332</c:v>
                </c:pt>
                <c:pt idx="206">
                  <c:v>-3.8068039334705048</c:v>
                </c:pt>
                <c:pt idx="207">
                  <c:v>-2.8714801834705064</c:v>
                </c:pt>
                <c:pt idx="208">
                  <c:v>7.3025287517146786</c:v>
                </c:pt>
                <c:pt idx="209">
                  <c:v>-0.52346231310013636</c:v>
                </c:pt>
                <c:pt idx="210">
                  <c:v>-5.409326016803842</c:v>
                </c:pt>
                <c:pt idx="211">
                  <c:v>-11.349453377914951</c:v>
                </c:pt>
                <c:pt idx="212">
                  <c:v>4.7598777331961628</c:v>
                </c:pt>
                <c:pt idx="213">
                  <c:v>8.9909556035665261</c:v>
                </c:pt>
                <c:pt idx="214">
                  <c:v>1.4531113443072705</c:v>
                </c:pt>
                <c:pt idx="215">
                  <c:v>-6.7833729612482863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37-419C-B2D0-D57B5C4F0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514816"/>
        <c:axId val="186537472"/>
      </c:scatterChart>
      <c:valAx>
        <c:axId val="186514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37472"/>
        <c:crosses val="autoZero"/>
        <c:crossBetween val="midCat"/>
      </c:valAx>
      <c:valAx>
        <c:axId val="18653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14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9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77-4502-90E8-96896060FC1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77-4502-90E8-96896060FC1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77-4502-90E8-96896060FC1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77-4502-90E8-96896060FC1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77-4502-90E8-96896060FC1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77-4502-90E8-96896060FC1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77-4502-90E8-96896060FC1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77-4502-90E8-96896060FC1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it-IT"/>
                      <a:t>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77-4502-90E8-96896060FC1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it-IT"/>
                      <a:t>10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77-4502-90E8-96896060FC10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it-IT"/>
                      <a:t>11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77-4502-90E8-96896060FC10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it-IT"/>
                      <a:t>12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77-4502-90E8-96896060FC10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it-IT"/>
                      <a:t>13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77-4502-90E8-96896060FC10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it-IT"/>
                      <a:t>14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77-4502-90E8-96896060FC10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it-IT"/>
                      <a:t>15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677-4502-90E8-96896060FC10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it-IT"/>
                      <a:t>16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77-4502-90E8-96896060FC10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it-IT"/>
                      <a:t>17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677-4502-90E8-96896060FC10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it-IT"/>
                      <a:t>18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77-4502-90E8-96896060FC10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it-IT"/>
                      <a:t>19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77-4502-90E8-96896060FC10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it-IT"/>
                      <a:t>20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77-4502-90E8-96896060FC10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it-IT"/>
                      <a:t>21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677-4502-90E8-96896060FC10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it-IT"/>
                      <a:t>22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77-4502-90E8-96896060FC10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it-IT"/>
                      <a:t>23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77-4502-90E8-96896060FC10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it-IT"/>
                      <a:t>24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677-4502-90E8-96896060FC10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it-IT"/>
                      <a:t>25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677-4502-90E8-96896060FC10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it-IT"/>
                      <a:t>26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677-4502-90E8-96896060FC10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it-IT"/>
                      <a:t>27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677-4502-90E8-96896060FC10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it-IT"/>
                      <a:t>28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677-4502-90E8-96896060FC10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it-IT"/>
                      <a:t>29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677-4502-90E8-96896060FC10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it-IT"/>
                      <a:t>30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677-4502-90E8-96896060FC10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r>
                      <a:rPr lang="it-IT"/>
                      <a:t>31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677-4502-90E8-96896060FC10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it-IT"/>
                      <a:t>32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677-4502-90E8-96896060FC10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it-IT"/>
                      <a:t>33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677-4502-90E8-96896060FC10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it-IT"/>
                      <a:t>34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677-4502-90E8-96896060FC10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it-IT"/>
                      <a:t>35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677-4502-90E8-96896060FC10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rPr lang="it-IT"/>
                      <a:t>36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677-4502-90E8-96896060FC10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rPr lang="it-IT"/>
                      <a:t>37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677-4502-90E8-96896060FC10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it-IT"/>
                      <a:t>38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677-4502-90E8-96896060FC10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r>
                      <a:rPr lang="it-IT"/>
                      <a:t>39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677-4502-90E8-96896060FC10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r>
                      <a:rPr lang="it-IT"/>
                      <a:t>40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677-4502-90E8-96896060FC10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r>
                      <a:rPr lang="it-IT"/>
                      <a:t>41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677-4502-90E8-96896060FC10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it-IT"/>
                      <a:t>42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677-4502-90E8-96896060FC10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r>
                      <a:rPr lang="it-IT"/>
                      <a:t>43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677-4502-90E8-96896060FC10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r>
                      <a:rPr lang="it-IT"/>
                      <a:t>44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677-4502-90E8-96896060FC10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r>
                      <a:rPr lang="it-IT"/>
                      <a:t>45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677-4502-90E8-96896060FC10}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r>
                      <a:rPr lang="it-IT"/>
                      <a:t>46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4677-4502-90E8-96896060FC10}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r>
                      <a:rPr lang="it-IT"/>
                      <a:t>47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677-4502-90E8-96896060FC10}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r>
                      <a:rPr lang="it-IT"/>
                      <a:t>48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4677-4502-90E8-96896060FC10}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r>
                      <a:rPr lang="it-IT"/>
                      <a:t>49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677-4502-90E8-96896060FC10}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r>
                      <a:rPr lang="it-IT"/>
                      <a:t>50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4677-4502-90E8-96896060FC10}"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r>
                      <a:rPr lang="it-IT"/>
                      <a:t>51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677-4502-90E8-96896060FC10}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r>
                      <a:rPr lang="it-IT"/>
                      <a:t>52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4677-4502-90E8-96896060FC10}"/>
                </c:ext>
              </c:extLst>
            </c:dLbl>
            <c:dLbl>
              <c:idx val="52"/>
              <c:layout/>
              <c:tx>
                <c:rich>
                  <a:bodyPr/>
                  <a:lstStyle/>
                  <a:p>
                    <a:r>
                      <a:rPr lang="it-IT"/>
                      <a:t>53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677-4502-90E8-96896060FC10}"/>
                </c:ext>
              </c:extLst>
            </c:dLbl>
            <c:dLbl>
              <c:idx val="53"/>
              <c:layout/>
              <c:tx>
                <c:rich>
                  <a:bodyPr/>
                  <a:lstStyle/>
                  <a:p>
                    <a:r>
                      <a:rPr lang="it-IT"/>
                      <a:t>54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4677-4502-90E8-96896060FC10}"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r>
                      <a:rPr lang="it-IT"/>
                      <a:t>55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677-4502-90E8-96896060FC10}"/>
                </c:ext>
              </c:extLst>
            </c:dLbl>
            <c:dLbl>
              <c:idx val="55"/>
              <c:layout/>
              <c:tx>
                <c:rich>
                  <a:bodyPr/>
                  <a:lstStyle/>
                  <a:p>
                    <a:r>
                      <a:rPr lang="it-IT"/>
                      <a:t>56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4677-4502-90E8-96896060FC10}"/>
                </c:ext>
              </c:extLst>
            </c:dLbl>
            <c:dLbl>
              <c:idx val="56"/>
              <c:layout/>
              <c:tx>
                <c:rich>
                  <a:bodyPr/>
                  <a:lstStyle/>
                  <a:p>
                    <a:r>
                      <a:rPr lang="it-IT"/>
                      <a:t>57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677-4502-90E8-96896060FC10}"/>
                </c:ext>
              </c:extLst>
            </c:dLbl>
            <c:dLbl>
              <c:idx val="57"/>
              <c:layout/>
              <c:tx>
                <c:rich>
                  <a:bodyPr/>
                  <a:lstStyle/>
                  <a:p>
                    <a:r>
                      <a:rPr lang="it-IT"/>
                      <a:t>58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4677-4502-90E8-96896060FC10}"/>
                </c:ext>
              </c:extLst>
            </c:dLbl>
            <c:dLbl>
              <c:idx val="58"/>
              <c:layout/>
              <c:tx>
                <c:rich>
                  <a:bodyPr/>
                  <a:lstStyle/>
                  <a:p>
                    <a:r>
                      <a:rPr lang="it-IT"/>
                      <a:t>59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677-4502-90E8-96896060FC10}"/>
                </c:ext>
              </c:extLst>
            </c:dLbl>
            <c:dLbl>
              <c:idx val="59"/>
              <c:layout/>
              <c:tx>
                <c:rich>
                  <a:bodyPr/>
                  <a:lstStyle/>
                  <a:p>
                    <a:r>
                      <a:rPr lang="it-IT"/>
                      <a:t>60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4677-4502-90E8-96896060FC10}"/>
                </c:ext>
              </c:extLst>
            </c:dLbl>
            <c:dLbl>
              <c:idx val="60"/>
              <c:layout/>
              <c:tx>
                <c:rich>
                  <a:bodyPr/>
                  <a:lstStyle/>
                  <a:p>
                    <a:r>
                      <a:rPr lang="it-IT"/>
                      <a:t>61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677-4502-90E8-96896060FC10}"/>
                </c:ext>
              </c:extLst>
            </c:dLbl>
            <c:dLbl>
              <c:idx val="61"/>
              <c:layout/>
              <c:tx>
                <c:rich>
                  <a:bodyPr/>
                  <a:lstStyle/>
                  <a:p>
                    <a:r>
                      <a:rPr lang="it-IT"/>
                      <a:t>62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4677-4502-90E8-96896060FC10}"/>
                </c:ext>
              </c:extLst>
            </c:dLbl>
            <c:dLbl>
              <c:idx val="62"/>
              <c:layout/>
              <c:tx>
                <c:rich>
                  <a:bodyPr/>
                  <a:lstStyle/>
                  <a:p>
                    <a:r>
                      <a:rPr lang="it-IT"/>
                      <a:t>63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677-4502-90E8-96896060FC10}"/>
                </c:ext>
              </c:extLst>
            </c:dLbl>
            <c:dLbl>
              <c:idx val="63"/>
              <c:layout/>
              <c:tx>
                <c:rich>
                  <a:bodyPr/>
                  <a:lstStyle/>
                  <a:p>
                    <a:r>
                      <a:rPr lang="it-IT"/>
                      <a:t>64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4677-4502-90E8-96896060FC10}"/>
                </c:ext>
              </c:extLst>
            </c:dLbl>
            <c:dLbl>
              <c:idx val="64"/>
              <c:layout/>
              <c:tx>
                <c:rich>
                  <a:bodyPr/>
                  <a:lstStyle/>
                  <a:p>
                    <a:r>
                      <a:rPr lang="it-IT"/>
                      <a:t>65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677-4502-90E8-96896060FC10}"/>
                </c:ext>
              </c:extLst>
            </c:dLbl>
            <c:dLbl>
              <c:idx val="65"/>
              <c:layout/>
              <c:tx>
                <c:rich>
                  <a:bodyPr/>
                  <a:lstStyle/>
                  <a:p>
                    <a:r>
                      <a:rPr lang="it-IT"/>
                      <a:t>66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4677-4502-90E8-96896060FC10}"/>
                </c:ext>
              </c:extLst>
            </c:dLbl>
            <c:dLbl>
              <c:idx val="66"/>
              <c:layout/>
              <c:tx>
                <c:rich>
                  <a:bodyPr/>
                  <a:lstStyle/>
                  <a:p>
                    <a:r>
                      <a:rPr lang="it-IT"/>
                      <a:t>67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677-4502-90E8-96896060FC10}"/>
                </c:ext>
              </c:extLst>
            </c:dLbl>
            <c:dLbl>
              <c:idx val="67"/>
              <c:layout/>
              <c:tx>
                <c:rich>
                  <a:bodyPr/>
                  <a:lstStyle/>
                  <a:p>
                    <a:r>
                      <a:rPr lang="it-IT"/>
                      <a:t>68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4677-4502-90E8-96896060FC10}"/>
                </c:ext>
              </c:extLst>
            </c:dLbl>
            <c:dLbl>
              <c:idx val="68"/>
              <c:layout/>
              <c:tx>
                <c:rich>
                  <a:bodyPr/>
                  <a:lstStyle/>
                  <a:p>
                    <a:r>
                      <a:rPr lang="it-IT"/>
                      <a:t>69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677-4502-90E8-96896060FC10}"/>
                </c:ext>
              </c:extLst>
            </c:dLbl>
            <c:dLbl>
              <c:idx val="69"/>
              <c:layout/>
              <c:tx>
                <c:rich>
                  <a:bodyPr/>
                  <a:lstStyle/>
                  <a:p>
                    <a:r>
                      <a:rPr lang="it-IT"/>
                      <a:t>70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4677-4502-90E8-96896060FC10}"/>
                </c:ext>
              </c:extLst>
            </c:dLbl>
            <c:dLbl>
              <c:idx val="70"/>
              <c:layout/>
              <c:tx>
                <c:rich>
                  <a:bodyPr/>
                  <a:lstStyle/>
                  <a:p>
                    <a:r>
                      <a:rPr lang="it-IT"/>
                      <a:t>71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677-4502-90E8-96896060FC10}"/>
                </c:ext>
              </c:extLst>
            </c:dLbl>
            <c:dLbl>
              <c:idx val="71"/>
              <c:layout/>
              <c:tx>
                <c:rich>
                  <a:bodyPr/>
                  <a:lstStyle/>
                  <a:p>
                    <a:r>
                      <a:rPr lang="it-IT"/>
                      <a:t>72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4677-4502-90E8-96896060FC10}"/>
                </c:ext>
              </c:extLst>
            </c:dLbl>
            <c:dLbl>
              <c:idx val="72"/>
              <c:layout/>
              <c:tx>
                <c:rich>
                  <a:bodyPr/>
                  <a:lstStyle/>
                  <a:p>
                    <a:r>
                      <a:rPr lang="it-IT"/>
                      <a:t>73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677-4502-90E8-96896060FC10}"/>
                </c:ext>
              </c:extLst>
            </c:dLbl>
            <c:dLbl>
              <c:idx val="73"/>
              <c:layout/>
              <c:tx>
                <c:rich>
                  <a:bodyPr/>
                  <a:lstStyle/>
                  <a:p>
                    <a:r>
                      <a:rPr lang="it-IT"/>
                      <a:t>74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4677-4502-90E8-96896060FC10}"/>
                </c:ext>
              </c:extLst>
            </c:dLbl>
            <c:dLbl>
              <c:idx val="74"/>
              <c:layout/>
              <c:tx>
                <c:rich>
                  <a:bodyPr/>
                  <a:lstStyle/>
                  <a:p>
                    <a:r>
                      <a:rPr lang="it-IT"/>
                      <a:t>75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677-4502-90E8-96896060FC10}"/>
                </c:ext>
              </c:extLst>
            </c:dLbl>
            <c:dLbl>
              <c:idx val="75"/>
              <c:layout/>
              <c:tx>
                <c:rich>
                  <a:bodyPr/>
                  <a:lstStyle/>
                  <a:p>
                    <a:r>
                      <a:rPr lang="it-IT"/>
                      <a:t>76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4677-4502-90E8-96896060FC10}"/>
                </c:ext>
              </c:extLst>
            </c:dLbl>
            <c:dLbl>
              <c:idx val="76"/>
              <c:layout/>
              <c:tx>
                <c:rich>
                  <a:bodyPr/>
                  <a:lstStyle/>
                  <a:p>
                    <a:r>
                      <a:rPr lang="it-IT"/>
                      <a:t>77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677-4502-90E8-96896060FC10}"/>
                </c:ext>
              </c:extLst>
            </c:dLbl>
            <c:dLbl>
              <c:idx val="77"/>
              <c:layout/>
              <c:tx>
                <c:rich>
                  <a:bodyPr/>
                  <a:lstStyle/>
                  <a:p>
                    <a:r>
                      <a:rPr lang="it-IT"/>
                      <a:t>78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4677-4502-90E8-96896060FC10}"/>
                </c:ext>
              </c:extLst>
            </c:dLbl>
            <c:dLbl>
              <c:idx val="78"/>
              <c:layout/>
              <c:tx>
                <c:rich>
                  <a:bodyPr/>
                  <a:lstStyle/>
                  <a:p>
                    <a:r>
                      <a:rPr lang="it-IT"/>
                      <a:t>79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677-4502-90E8-96896060FC10}"/>
                </c:ext>
              </c:extLst>
            </c:dLbl>
            <c:dLbl>
              <c:idx val="79"/>
              <c:layout/>
              <c:tx>
                <c:rich>
                  <a:bodyPr/>
                  <a:lstStyle/>
                  <a:p>
                    <a:r>
                      <a:rPr lang="it-IT"/>
                      <a:t>80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4677-4502-90E8-96896060FC10}"/>
                </c:ext>
              </c:extLst>
            </c:dLbl>
            <c:dLbl>
              <c:idx val="80"/>
              <c:layout/>
              <c:tx>
                <c:rich>
                  <a:bodyPr/>
                  <a:lstStyle/>
                  <a:p>
                    <a:r>
                      <a:rPr lang="it-IT"/>
                      <a:t>81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677-4502-90E8-96896060FC10}"/>
                </c:ext>
              </c:extLst>
            </c:dLbl>
            <c:dLbl>
              <c:idx val="81"/>
              <c:layout/>
              <c:tx>
                <c:rich>
                  <a:bodyPr/>
                  <a:lstStyle/>
                  <a:p>
                    <a:r>
                      <a:rPr lang="it-IT"/>
                      <a:t>82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4677-4502-90E8-96896060FC10}"/>
                </c:ext>
              </c:extLst>
            </c:dLbl>
            <c:dLbl>
              <c:idx val="82"/>
              <c:layout/>
              <c:tx>
                <c:rich>
                  <a:bodyPr/>
                  <a:lstStyle/>
                  <a:p>
                    <a:r>
                      <a:rPr lang="it-IT"/>
                      <a:t>83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677-4502-90E8-96896060FC10}"/>
                </c:ext>
              </c:extLst>
            </c:dLbl>
            <c:dLbl>
              <c:idx val="83"/>
              <c:layout/>
              <c:tx>
                <c:rich>
                  <a:bodyPr/>
                  <a:lstStyle/>
                  <a:p>
                    <a:r>
                      <a:rPr lang="it-IT"/>
                      <a:t>84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4677-4502-90E8-96896060FC10}"/>
                </c:ext>
              </c:extLst>
            </c:dLbl>
            <c:dLbl>
              <c:idx val="84"/>
              <c:layout/>
              <c:tx>
                <c:rich>
                  <a:bodyPr/>
                  <a:lstStyle/>
                  <a:p>
                    <a:r>
                      <a:rPr lang="it-IT"/>
                      <a:t>85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677-4502-90E8-96896060FC10}"/>
                </c:ext>
              </c:extLst>
            </c:dLbl>
            <c:dLbl>
              <c:idx val="85"/>
              <c:layout/>
              <c:tx>
                <c:rich>
                  <a:bodyPr/>
                  <a:lstStyle/>
                  <a:p>
                    <a:r>
                      <a:rPr lang="it-IT"/>
                      <a:t>86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4677-4502-90E8-96896060FC10}"/>
                </c:ext>
              </c:extLst>
            </c:dLbl>
            <c:dLbl>
              <c:idx val="86"/>
              <c:layout/>
              <c:tx>
                <c:rich>
                  <a:bodyPr/>
                  <a:lstStyle/>
                  <a:p>
                    <a:r>
                      <a:rPr lang="it-IT"/>
                      <a:t>87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677-4502-90E8-96896060FC10}"/>
                </c:ext>
              </c:extLst>
            </c:dLbl>
            <c:dLbl>
              <c:idx val="87"/>
              <c:layout/>
              <c:tx>
                <c:rich>
                  <a:bodyPr/>
                  <a:lstStyle/>
                  <a:p>
                    <a:r>
                      <a:rPr lang="it-IT"/>
                      <a:t>88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4677-4502-90E8-96896060FC10}"/>
                </c:ext>
              </c:extLst>
            </c:dLbl>
            <c:dLbl>
              <c:idx val="88"/>
              <c:layout/>
              <c:tx>
                <c:rich>
                  <a:bodyPr/>
                  <a:lstStyle/>
                  <a:p>
                    <a:r>
                      <a:rPr lang="it-IT"/>
                      <a:t>89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677-4502-90E8-96896060FC10}"/>
                </c:ext>
              </c:extLst>
            </c:dLbl>
            <c:dLbl>
              <c:idx val="89"/>
              <c:layout/>
              <c:tx>
                <c:rich>
                  <a:bodyPr/>
                  <a:lstStyle/>
                  <a:p>
                    <a:r>
                      <a:rPr lang="it-IT"/>
                      <a:t>90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4677-4502-90E8-96896060FC10}"/>
                </c:ext>
              </c:extLst>
            </c:dLbl>
            <c:dLbl>
              <c:idx val="90"/>
              <c:layout/>
              <c:tx>
                <c:rich>
                  <a:bodyPr/>
                  <a:lstStyle/>
                  <a:p>
                    <a:r>
                      <a:rPr lang="it-IT"/>
                      <a:t>91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677-4502-90E8-96896060FC10}"/>
                </c:ext>
              </c:extLst>
            </c:dLbl>
            <c:dLbl>
              <c:idx val="91"/>
              <c:layout/>
              <c:tx>
                <c:rich>
                  <a:bodyPr/>
                  <a:lstStyle/>
                  <a:p>
                    <a:r>
                      <a:rPr lang="it-IT"/>
                      <a:t>92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4677-4502-90E8-96896060FC10}"/>
                </c:ext>
              </c:extLst>
            </c:dLbl>
            <c:dLbl>
              <c:idx val="92"/>
              <c:layout/>
              <c:tx>
                <c:rich>
                  <a:bodyPr/>
                  <a:lstStyle/>
                  <a:p>
                    <a:r>
                      <a:rPr lang="it-IT"/>
                      <a:t>93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677-4502-90E8-96896060FC10}"/>
                </c:ext>
              </c:extLst>
            </c:dLbl>
            <c:dLbl>
              <c:idx val="93"/>
              <c:layout/>
              <c:tx>
                <c:rich>
                  <a:bodyPr/>
                  <a:lstStyle/>
                  <a:p>
                    <a:r>
                      <a:rPr lang="it-IT"/>
                      <a:t>94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4677-4502-90E8-96896060FC10}"/>
                </c:ext>
              </c:extLst>
            </c:dLbl>
            <c:dLbl>
              <c:idx val="94"/>
              <c:layout/>
              <c:tx>
                <c:rich>
                  <a:bodyPr/>
                  <a:lstStyle/>
                  <a:p>
                    <a:r>
                      <a:rPr lang="it-IT"/>
                      <a:t>95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677-4502-90E8-96896060FC10}"/>
                </c:ext>
              </c:extLst>
            </c:dLbl>
            <c:dLbl>
              <c:idx val="95"/>
              <c:layout/>
              <c:tx>
                <c:rich>
                  <a:bodyPr/>
                  <a:lstStyle/>
                  <a:p>
                    <a:r>
                      <a:rPr lang="it-IT"/>
                      <a:t>96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4677-4502-90E8-96896060FC10}"/>
                </c:ext>
              </c:extLst>
            </c:dLbl>
            <c:dLbl>
              <c:idx val="96"/>
              <c:layout/>
              <c:tx>
                <c:rich>
                  <a:bodyPr/>
                  <a:lstStyle/>
                  <a:p>
                    <a:r>
                      <a:rPr lang="it-IT"/>
                      <a:t>97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4677-4502-90E8-96896060FC10}"/>
                </c:ext>
              </c:extLst>
            </c:dLbl>
            <c:dLbl>
              <c:idx val="97"/>
              <c:layout/>
              <c:tx>
                <c:rich>
                  <a:bodyPr/>
                  <a:lstStyle/>
                  <a:p>
                    <a:r>
                      <a:rPr lang="it-IT"/>
                      <a:t>98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4677-4502-90E8-96896060FC10}"/>
                </c:ext>
              </c:extLst>
            </c:dLbl>
            <c:dLbl>
              <c:idx val="98"/>
              <c:layout/>
              <c:tx>
                <c:rich>
                  <a:bodyPr/>
                  <a:lstStyle/>
                  <a:p>
                    <a:r>
                      <a:rPr lang="it-IT"/>
                      <a:t>99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4677-4502-90E8-96896060FC10}"/>
                </c:ext>
              </c:extLst>
            </c:dLbl>
            <c:dLbl>
              <c:idx val="99"/>
              <c:layout/>
              <c:tx>
                <c:rich>
                  <a:bodyPr/>
                  <a:lstStyle/>
                  <a:p>
                    <a:r>
                      <a:rPr lang="it-IT"/>
                      <a:t>100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4677-4502-90E8-96896060FC10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r>
                      <a:rPr lang="it-IT"/>
                      <a:t>101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4677-4502-90E8-96896060FC10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r>
                      <a:rPr lang="it-IT"/>
                      <a:t>102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4677-4502-90E8-96896060FC10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r>
                      <a:rPr lang="it-IT"/>
                      <a:t>103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4677-4502-90E8-96896060FC10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r>
                      <a:rPr lang="it-IT"/>
                      <a:t>104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4677-4502-90E8-96896060FC10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r>
                      <a:rPr lang="it-IT"/>
                      <a:t>105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4677-4502-90E8-96896060FC10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r>
                      <a:rPr lang="it-IT"/>
                      <a:t>106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4677-4502-90E8-96896060FC10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r>
                      <a:rPr lang="it-IT"/>
                      <a:t>107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4677-4502-90E8-96896060FC10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r>
                      <a:rPr lang="it-IT"/>
                      <a:t>108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4677-4502-90E8-96896060FC10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r>
                      <a:rPr lang="it-IT"/>
                      <a:t>109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4677-4502-90E8-96896060FC10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r>
                      <a:rPr lang="it-IT"/>
                      <a:t>110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4677-4502-90E8-96896060FC10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r>
                      <a:rPr lang="it-IT"/>
                      <a:t>111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4677-4502-90E8-96896060FC10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r>
                      <a:rPr lang="it-IT"/>
                      <a:t>112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4677-4502-90E8-96896060FC10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r>
                      <a:rPr lang="it-IT"/>
                      <a:t>113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4677-4502-90E8-96896060FC10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r>
                      <a:rPr lang="it-IT"/>
                      <a:t>114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4677-4502-90E8-96896060FC10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r>
                      <a:rPr lang="it-IT"/>
                      <a:t>115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4677-4502-90E8-96896060FC10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r>
                      <a:rPr lang="it-IT"/>
                      <a:t>116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4677-4502-90E8-96896060FC10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r>
                      <a:rPr lang="it-IT"/>
                      <a:t>117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4677-4502-90E8-96896060FC10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r>
                      <a:rPr lang="it-IT"/>
                      <a:t>118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4677-4502-90E8-96896060FC10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r>
                      <a:rPr lang="it-IT"/>
                      <a:t>119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4677-4502-90E8-96896060FC10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r>
                      <a:rPr lang="it-IT"/>
                      <a:t>120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4677-4502-90E8-96896060FC10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r>
                      <a:rPr lang="it-IT"/>
                      <a:t>121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4677-4502-90E8-96896060FC10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r>
                      <a:rPr lang="it-IT"/>
                      <a:t>122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4677-4502-90E8-96896060FC10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r>
                      <a:rPr lang="it-IT"/>
                      <a:t>123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4677-4502-90E8-96896060FC10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r>
                      <a:rPr lang="it-IT"/>
                      <a:t>124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4677-4502-90E8-96896060FC10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r>
                      <a:rPr lang="it-IT"/>
                      <a:t>125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4677-4502-90E8-96896060FC10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r>
                      <a:rPr lang="it-IT"/>
                      <a:t>126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4677-4502-90E8-96896060FC10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r>
                      <a:rPr lang="it-IT"/>
                      <a:t>127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4677-4502-90E8-96896060FC10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r>
                      <a:rPr lang="it-IT"/>
                      <a:t>128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4677-4502-90E8-96896060FC10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r>
                      <a:rPr lang="it-IT"/>
                      <a:t>129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4677-4502-90E8-96896060FC10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r>
                      <a:rPr lang="it-IT"/>
                      <a:t>130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4677-4502-90E8-96896060FC10}"/>
                </c:ext>
              </c:extLst>
            </c:dLbl>
            <c:dLbl>
              <c:idx val="130"/>
              <c:tx>
                <c:rich>
                  <a:bodyPr/>
                  <a:lstStyle/>
                  <a:p>
                    <a:r>
                      <a:rPr lang="it-IT"/>
                      <a:t>131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4677-4502-90E8-96896060FC10}"/>
                </c:ext>
              </c:extLst>
            </c:dLbl>
            <c:dLbl>
              <c:idx val="131"/>
              <c:tx>
                <c:rich>
                  <a:bodyPr/>
                  <a:lstStyle/>
                  <a:p>
                    <a:r>
                      <a:rPr lang="it-IT"/>
                      <a:t>132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4677-4502-90E8-96896060FC10}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r>
                      <a:rPr lang="it-IT"/>
                      <a:t>133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4677-4502-90E8-96896060FC10}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r>
                      <a:rPr lang="it-IT"/>
                      <a:t>134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4677-4502-90E8-96896060FC10}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r>
                      <a:rPr lang="it-IT"/>
                      <a:t>135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4677-4502-90E8-96896060FC10}"/>
                </c:ext>
              </c:extLst>
            </c:dLbl>
            <c:dLbl>
              <c:idx val="135"/>
              <c:tx>
                <c:rich>
                  <a:bodyPr/>
                  <a:lstStyle/>
                  <a:p>
                    <a:r>
                      <a:rPr lang="it-IT"/>
                      <a:t>136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4677-4502-90E8-96896060FC10}"/>
                </c:ext>
              </c:extLst>
            </c:dLbl>
            <c:dLbl>
              <c:idx val="136"/>
              <c:tx>
                <c:rich>
                  <a:bodyPr/>
                  <a:lstStyle/>
                  <a:p>
                    <a:r>
                      <a:rPr lang="it-IT"/>
                      <a:t>137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4677-4502-90E8-96896060FC10}"/>
                </c:ext>
              </c:extLst>
            </c:dLbl>
            <c:dLbl>
              <c:idx val="137"/>
              <c:tx>
                <c:rich>
                  <a:bodyPr/>
                  <a:lstStyle/>
                  <a:p>
                    <a:r>
                      <a:rPr lang="it-IT"/>
                      <a:t>138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4677-4502-90E8-96896060FC10}"/>
                </c:ext>
              </c:extLst>
            </c:dLbl>
            <c:dLbl>
              <c:idx val="138"/>
              <c:tx>
                <c:rich>
                  <a:bodyPr/>
                  <a:lstStyle/>
                  <a:p>
                    <a:r>
                      <a:rPr lang="it-IT"/>
                      <a:t>139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4677-4502-90E8-96896060FC10}"/>
                </c:ext>
              </c:extLst>
            </c:dLbl>
            <c:dLbl>
              <c:idx val="139"/>
              <c:tx>
                <c:rich>
                  <a:bodyPr/>
                  <a:lstStyle/>
                  <a:p>
                    <a:r>
                      <a:rPr lang="it-IT"/>
                      <a:t>140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4677-4502-90E8-96896060FC10}"/>
                </c:ext>
              </c:extLst>
            </c:dLbl>
            <c:dLbl>
              <c:idx val="140"/>
              <c:tx>
                <c:rich>
                  <a:bodyPr/>
                  <a:lstStyle/>
                  <a:p>
                    <a:r>
                      <a:rPr lang="it-IT"/>
                      <a:t>141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4677-4502-90E8-96896060FC10}"/>
                </c:ext>
              </c:extLst>
            </c:dLbl>
            <c:dLbl>
              <c:idx val="141"/>
              <c:tx>
                <c:rich>
                  <a:bodyPr/>
                  <a:lstStyle/>
                  <a:p>
                    <a:r>
                      <a:rPr lang="it-IT"/>
                      <a:t>142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4677-4502-90E8-96896060FC10}"/>
                </c:ext>
              </c:extLst>
            </c:dLbl>
            <c:dLbl>
              <c:idx val="142"/>
              <c:tx>
                <c:rich>
                  <a:bodyPr/>
                  <a:lstStyle/>
                  <a:p>
                    <a:r>
                      <a:rPr lang="it-IT"/>
                      <a:t>143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4677-4502-90E8-96896060FC10}"/>
                </c:ext>
              </c:extLst>
            </c:dLbl>
            <c:dLbl>
              <c:idx val="143"/>
              <c:tx>
                <c:rich>
                  <a:bodyPr/>
                  <a:lstStyle/>
                  <a:p>
                    <a:r>
                      <a:rPr lang="it-IT"/>
                      <a:t>144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4677-4502-90E8-96896060FC10}"/>
                </c:ext>
              </c:extLst>
            </c:dLbl>
            <c:dLbl>
              <c:idx val="144"/>
              <c:tx>
                <c:rich>
                  <a:bodyPr/>
                  <a:lstStyle/>
                  <a:p>
                    <a:r>
                      <a:rPr lang="it-IT"/>
                      <a:t>145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4677-4502-90E8-96896060FC10}"/>
                </c:ext>
              </c:extLst>
            </c:dLbl>
            <c:dLbl>
              <c:idx val="145"/>
              <c:tx>
                <c:rich>
                  <a:bodyPr/>
                  <a:lstStyle/>
                  <a:p>
                    <a:r>
                      <a:rPr lang="it-IT"/>
                      <a:t>146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4677-4502-90E8-96896060FC10}"/>
                </c:ext>
              </c:extLst>
            </c:dLbl>
            <c:dLbl>
              <c:idx val="146"/>
              <c:tx>
                <c:rich>
                  <a:bodyPr/>
                  <a:lstStyle/>
                  <a:p>
                    <a:r>
                      <a:rPr lang="it-IT"/>
                      <a:t>147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4677-4502-90E8-96896060FC10}"/>
                </c:ext>
              </c:extLst>
            </c:dLbl>
            <c:dLbl>
              <c:idx val="147"/>
              <c:tx>
                <c:rich>
                  <a:bodyPr/>
                  <a:lstStyle/>
                  <a:p>
                    <a:r>
                      <a:rPr lang="it-IT"/>
                      <a:t>148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4677-4502-90E8-96896060FC10}"/>
                </c:ext>
              </c:extLst>
            </c:dLbl>
            <c:dLbl>
              <c:idx val="148"/>
              <c:tx>
                <c:rich>
                  <a:bodyPr/>
                  <a:lstStyle/>
                  <a:p>
                    <a:r>
                      <a:rPr lang="it-IT"/>
                      <a:t>149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4677-4502-90E8-96896060FC10}"/>
                </c:ext>
              </c:extLst>
            </c:dLbl>
            <c:dLbl>
              <c:idx val="149"/>
              <c:tx>
                <c:rich>
                  <a:bodyPr/>
                  <a:lstStyle/>
                  <a:p>
                    <a:r>
                      <a:rPr lang="it-IT"/>
                      <a:t>150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4677-4502-90E8-96896060FC10}"/>
                </c:ext>
              </c:extLst>
            </c:dLbl>
            <c:dLbl>
              <c:idx val="150"/>
              <c:tx>
                <c:rich>
                  <a:bodyPr/>
                  <a:lstStyle/>
                  <a:p>
                    <a:r>
                      <a:rPr lang="it-IT"/>
                      <a:t>151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4677-4502-90E8-96896060FC10}"/>
                </c:ext>
              </c:extLst>
            </c:dLbl>
            <c:dLbl>
              <c:idx val="151"/>
              <c:tx>
                <c:rich>
                  <a:bodyPr/>
                  <a:lstStyle/>
                  <a:p>
                    <a:r>
                      <a:rPr lang="it-IT"/>
                      <a:t>152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4677-4502-90E8-96896060FC10}"/>
                </c:ext>
              </c:extLst>
            </c:dLbl>
            <c:dLbl>
              <c:idx val="152"/>
              <c:tx>
                <c:rich>
                  <a:bodyPr/>
                  <a:lstStyle/>
                  <a:p>
                    <a:r>
                      <a:rPr lang="it-IT"/>
                      <a:t>153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4677-4502-90E8-96896060FC10}"/>
                </c:ext>
              </c:extLst>
            </c:dLbl>
            <c:dLbl>
              <c:idx val="153"/>
              <c:tx>
                <c:rich>
                  <a:bodyPr/>
                  <a:lstStyle/>
                  <a:p>
                    <a:r>
                      <a:rPr lang="it-IT"/>
                      <a:t>154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4677-4502-90E8-96896060FC10}"/>
                </c:ext>
              </c:extLst>
            </c:dLbl>
            <c:dLbl>
              <c:idx val="154"/>
              <c:tx>
                <c:rich>
                  <a:bodyPr/>
                  <a:lstStyle/>
                  <a:p>
                    <a:r>
                      <a:rPr lang="it-IT"/>
                      <a:t>155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4677-4502-90E8-96896060FC10}"/>
                </c:ext>
              </c:extLst>
            </c:dLbl>
            <c:dLbl>
              <c:idx val="155"/>
              <c:tx>
                <c:rich>
                  <a:bodyPr/>
                  <a:lstStyle/>
                  <a:p>
                    <a:r>
                      <a:rPr lang="it-IT"/>
                      <a:t>156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4677-4502-90E8-96896060FC10}"/>
                </c:ext>
              </c:extLst>
            </c:dLbl>
            <c:dLbl>
              <c:idx val="156"/>
              <c:tx>
                <c:rich>
                  <a:bodyPr/>
                  <a:lstStyle/>
                  <a:p>
                    <a:r>
                      <a:rPr lang="it-IT"/>
                      <a:t>157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4677-4502-90E8-96896060FC10}"/>
                </c:ext>
              </c:extLst>
            </c:dLbl>
            <c:dLbl>
              <c:idx val="157"/>
              <c:tx>
                <c:rich>
                  <a:bodyPr/>
                  <a:lstStyle/>
                  <a:p>
                    <a:r>
                      <a:rPr lang="it-IT"/>
                      <a:t>158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4677-4502-90E8-96896060FC10}"/>
                </c:ext>
              </c:extLst>
            </c:dLbl>
            <c:dLbl>
              <c:idx val="158"/>
              <c:tx>
                <c:rich>
                  <a:bodyPr/>
                  <a:lstStyle/>
                  <a:p>
                    <a:r>
                      <a:rPr lang="it-IT"/>
                      <a:t>159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4677-4502-90E8-96896060FC10}"/>
                </c:ext>
              </c:extLst>
            </c:dLbl>
            <c:dLbl>
              <c:idx val="159"/>
              <c:tx>
                <c:rich>
                  <a:bodyPr/>
                  <a:lstStyle/>
                  <a:p>
                    <a:r>
                      <a:rPr lang="it-IT"/>
                      <a:t>160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4677-4502-90E8-96896060FC10}"/>
                </c:ext>
              </c:extLst>
            </c:dLbl>
            <c:dLbl>
              <c:idx val="160"/>
              <c:tx>
                <c:rich>
                  <a:bodyPr/>
                  <a:lstStyle/>
                  <a:p>
                    <a:r>
                      <a:rPr lang="it-IT"/>
                      <a:t>161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4677-4502-90E8-96896060FC10}"/>
                </c:ext>
              </c:extLst>
            </c:dLbl>
            <c:dLbl>
              <c:idx val="161"/>
              <c:tx>
                <c:rich>
                  <a:bodyPr/>
                  <a:lstStyle/>
                  <a:p>
                    <a:r>
                      <a:rPr lang="it-IT"/>
                      <a:t>162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4677-4502-90E8-96896060FC10}"/>
                </c:ext>
              </c:extLst>
            </c:dLbl>
            <c:dLbl>
              <c:idx val="162"/>
              <c:tx>
                <c:rich>
                  <a:bodyPr/>
                  <a:lstStyle/>
                  <a:p>
                    <a:r>
                      <a:rPr lang="it-IT"/>
                      <a:t>163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4677-4502-90E8-96896060FC10}"/>
                </c:ext>
              </c:extLst>
            </c:dLbl>
            <c:dLbl>
              <c:idx val="163"/>
              <c:tx>
                <c:rich>
                  <a:bodyPr/>
                  <a:lstStyle/>
                  <a:p>
                    <a:r>
                      <a:rPr lang="it-IT"/>
                      <a:t>164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4677-4502-90E8-96896060FC10}"/>
                </c:ext>
              </c:extLst>
            </c:dLbl>
            <c:dLbl>
              <c:idx val="164"/>
              <c:tx>
                <c:rich>
                  <a:bodyPr/>
                  <a:lstStyle/>
                  <a:p>
                    <a:r>
                      <a:rPr lang="it-IT"/>
                      <a:t>165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4677-4502-90E8-96896060FC10}"/>
                </c:ext>
              </c:extLst>
            </c:dLbl>
            <c:dLbl>
              <c:idx val="165"/>
              <c:tx>
                <c:rich>
                  <a:bodyPr/>
                  <a:lstStyle/>
                  <a:p>
                    <a:r>
                      <a:rPr lang="it-IT"/>
                      <a:t>166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4677-4502-90E8-96896060FC10}"/>
                </c:ext>
              </c:extLst>
            </c:dLbl>
            <c:dLbl>
              <c:idx val="166"/>
              <c:tx>
                <c:rich>
                  <a:bodyPr/>
                  <a:lstStyle/>
                  <a:p>
                    <a:r>
                      <a:rPr lang="it-IT"/>
                      <a:t>167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4677-4502-90E8-96896060FC10}"/>
                </c:ext>
              </c:extLst>
            </c:dLbl>
            <c:dLbl>
              <c:idx val="167"/>
              <c:tx>
                <c:rich>
                  <a:bodyPr/>
                  <a:lstStyle/>
                  <a:p>
                    <a:r>
                      <a:rPr lang="it-IT"/>
                      <a:t>168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4677-4502-90E8-96896060FC10}"/>
                </c:ext>
              </c:extLst>
            </c:dLbl>
            <c:dLbl>
              <c:idx val="168"/>
              <c:tx>
                <c:rich>
                  <a:bodyPr/>
                  <a:lstStyle/>
                  <a:p>
                    <a:r>
                      <a:rPr lang="it-IT"/>
                      <a:t>169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8-4677-4502-90E8-96896060FC10}"/>
                </c:ext>
              </c:extLst>
            </c:dLbl>
            <c:dLbl>
              <c:idx val="169"/>
              <c:tx>
                <c:rich>
                  <a:bodyPr/>
                  <a:lstStyle/>
                  <a:p>
                    <a:r>
                      <a:rPr lang="it-IT"/>
                      <a:t>170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9-4677-4502-90E8-96896060FC10}"/>
                </c:ext>
              </c:extLst>
            </c:dLbl>
            <c:dLbl>
              <c:idx val="170"/>
              <c:tx>
                <c:rich>
                  <a:bodyPr/>
                  <a:lstStyle/>
                  <a:p>
                    <a:r>
                      <a:rPr lang="it-IT"/>
                      <a:t>171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A-4677-4502-90E8-96896060FC10}"/>
                </c:ext>
              </c:extLst>
            </c:dLbl>
            <c:dLbl>
              <c:idx val="171"/>
              <c:tx>
                <c:rich>
                  <a:bodyPr/>
                  <a:lstStyle/>
                  <a:p>
                    <a:r>
                      <a:rPr lang="it-IT"/>
                      <a:t>172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B-4677-4502-90E8-96896060FC10}"/>
                </c:ext>
              </c:extLst>
            </c:dLbl>
            <c:dLbl>
              <c:idx val="172"/>
              <c:tx>
                <c:rich>
                  <a:bodyPr/>
                  <a:lstStyle/>
                  <a:p>
                    <a:r>
                      <a:rPr lang="it-IT"/>
                      <a:t>173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C-4677-4502-90E8-96896060FC10}"/>
                </c:ext>
              </c:extLst>
            </c:dLbl>
            <c:dLbl>
              <c:idx val="173"/>
              <c:tx>
                <c:rich>
                  <a:bodyPr/>
                  <a:lstStyle/>
                  <a:p>
                    <a:r>
                      <a:rPr lang="it-IT"/>
                      <a:t>174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D-4677-4502-90E8-96896060FC10}"/>
                </c:ext>
              </c:extLst>
            </c:dLbl>
            <c:dLbl>
              <c:idx val="174"/>
              <c:tx>
                <c:rich>
                  <a:bodyPr/>
                  <a:lstStyle/>
                  <a:p>
                    <a:r>
                      <a:rPr lang="it-IT"/>
                      <a:t>175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E-4677-4502-90E8-96896060FC10}"/>
                </c:ext>
              </c:extLst>
            </c:dLbl>
            <c:dLbl>
              <c:idx val="175"/>
              <c:tx>
                <c:rich>
                  <a:bodyPr/>
                  <a:lstStyle/>
                  <a:p>
                    <a:r>
                      <a:rPr lang="it-IT"/>
                      <a:t>176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4677-4502-90E8-96896060FC10}"/>
                </c:ext>
              </c:extLst>
            </c:dLbl>
            <c:dLbl>
              <c:idx val="176"/>
              <c:tx>
                <c:rich>
                  <a:bodyPr/>
                  <a:lstStyle/>
                  <a:p>
                    <a:r>
                      <a:rPr lang="it-IT"/>
                      <a:t>177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0-4677-4502-90E8-96896060FC10}"/>
                </c:ext>
              </c:extLst>
            </c:dLbl>
            <c:dLbl>
              <c:idx val="177"/>
              <c:tx>
                <c:rich>
                  <a:bodyPr/>
                  <a:lstStyle/>
                  <a:p>
                    <a:r>
                      <a:rPr lang="it-IT"/>
                      <a:t>178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1-4677-4502-90E8-96896060FC10}"/>
                </c:ext>
              </c:extLst>
            </c:dLbl>
            <c:dLbl>
              <c:idx val="178"/>
              <c:tx>
                <c:rich>
                  <a:bodyPr/>
                  <a:lstStyle/>
                  <a:p>
                    <a:r>
                      <a:rPr lang="it-IT"/>
                      <a:t>179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2-4677-4502-90E8-96896060FC10}"/>
                </c:ext>
              </c:extLst>
            </c:dLbl>
            <c:dLbl>
              <c:idx val="179"/>
              <c:tx>
                <c:rich>
                  <a:bodyPr/>
                  <a:lstStyle/>
                  <a:p>
                    <a:r>
                      <a:rPr lang="it-IT"/>
                      <a:t>180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3-4677-4502-90E8-96896060FC10}"/>
                </c:ext>
              </c:extLst>
            </c:dLbl>
            <c:dLbl>
              <c:idx val="180"/>
              <c:tx>
                <c:rich>
                  <a:bodyPr/>
                  <a:lstStyle/>
                  <a:p>
                    <a:r>
                      <a:rPr lang="it-IT"/>
                      <a:t>181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4-4677-4502-90E8-96896060FC10}"/>
                </c:ext>
              </c:extLst>
            </c:dLbl>
            <c:dLbl>
              <c:idx val="181"/>
              <c:tx>
                <c:rich>
                  <a:bodyPr/>
                  <a:lstStyle/>
                  <a:p>
                    <a:r>
                      <a:rPr lang="it-IT"/>
                      <a:t>182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5-4677-4502-90E8-96896060FC10}"/>
                </c:ext>
              </c:extLst>
            </c:dLbl>
            <c:dLbl>
              <c:idx val="182"/>
              <c:tx>
                <c:rich>
                  <a:bodyPr/>
                  <a:lstStyle/>
                  <a:p>
                    <a:r>
                      <a:rPr lang="it-IT"/>
                      <a:t>183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6-4677-4502-90E8-96896060FC10}"/>
                </c:ext>
              </c:extLst>
            </c:dLbl>
            <c:dLbl>
              <c:idx val="183"/>
              <c:tx>
                <c:rich>
                  <a:bodyPr/>
                  <a:lstStyle/>
                  <a:p>
                    <a:r>
                      <a:rPr lang="it-IT"/>
                      <a:t>184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7-4677-4502-90E8-96896060FC10}"/>
                </c:ext>
              </c:extLst>
            </c:dLbl>
            <c:dLbl>
              <c:idx val="184"/>
              <c:tx>
                <c:rich>
                  <a:bodyPr/>
                  <a:lstStyle/>
                  <a:p>
                    <a:r>
                      <a:rPr lang="it-IT"/>
                      <a:t>185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8-4677-4502-90E8-96896060FC10}"/>
                </c:ext>
              </c:extLst>
            </c:dLbl>
            <c:dLbl>
              <c:idx val="185"/>
              <c:tx>
                <c:rich>
                  <a:bodyPr/>
                  <a:lstStyle/>
                  <a:p>
                    <a:r>
                      <a:rPr lang="it-IT"/>
                      <a:t>186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9-4677-4502-90E8-96896060FC10}"/>
                </c:ext>
              </c:extLst>
            </c:dLbl>
            <c:dLbl>
              <c:idx val="186"/>
              <c:tx>
                <c:rich>
                  <a:bodyPr/>
                  <a:lstStyle/>
                  <a:p>
                    <a:r>
                      <a:rPr lang="it-IT"/>
                      <a:t>187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A-4677-4502-90E8-96896060FC10}"/>
                </c:ext>
              </c:extLst>
            </c:dLbl>
            <c:dLbl>
              <c:idx val="187"/>
              <c:tx>
                <c:rich>
                  <a:bodyPr/>
                  <a:lstStyle/>
                  <a:p>
                    <a:r>
                      <a:rPr lang="it-IT"/>
                      <a:t>188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B-4677-4502-90E8-96896060FC10}"/>
                </c:ext>
              </c:extLst>
            </c:dLbl>
            <c:dLbl>
              <c:idx val="188"/>
              <c:tx>
                <c:rich>
                  <a:bodyPr/>
                  <a:lstStyle/>
                  <a:p>
                    <a:r>
                      <a:rPr lang="it-IT"/>
                      <a:t>189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C-4677-4502-90E8-96896060FC10}"/>
                </c:ext>
              </c:extLst>
            </c:dLbl>
            <c:dLbl>
              <c:idx val="189"/>
              <c:tx>
                <c:rich>
                  <a:bodyPr/>
                  <a:lstStyle/>
                  <a:p>
                    <a:r>
                      <a:rPr lang="it-IT"/>
                      <a:t>190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D-4677-4502-90E8-96896060FC10}"/>
                </c:ext>
              </c:extLst>
            </c:dLbl>
            <c:dLbl>
              <c:idx val="190"/>
              <c:tx>
                <c:rich>
                  <a:bodyPr/>
                  <a:lstStyle/>
                  <a:p>
                    <a:r>
                      <a:rPr lang="it-IT"/>
                      <a:t>191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E-4677-4502-90E8-96896060FC10}"/>
                </c:ext>
              </c:extLst>
            </c:dLbl>
            <c:dLbl>
              <c:idx val="191"/>
              <c:tx>
                <c:rich>
                  <a:bodyPr/>
                  <a:lstStyle/>
                  <a:p>
                    <a:r>
                      <a:rPr lang="it-IT"/>
                      <a:t>192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F-4677-4502-90E8-96896060FC10}"/>
                </c:ext>
              </c:extLst>
            </c:dLbl>
            <c:dLbl>
              <c:idx val="192"/>
              <c:tx>
                <c:rich>
                  <a:bodyPr/>
                  <a:lstStyle/>
                  <a:p>
                    <a:r>
                      <a:rPr lang="it-IT"/>
                      <a:t>193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0-4677-4502-90E8-96896060FC10}"/>
                </c:ext>
              </c:extLst>
            </c:dLbl>
            <c:dLbl>
              <c:idx val="193"/>
              <c:tx>
                <c:rich>
                  <a:bodyPr/>
                  <a:lstStyle/>
                  <a:p>
                    <a:r>
                      <a:rPr lang="it-IT"/>
                      <a:t>194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1-4677-4502-90E8-96896060FC10}"/>
                </c:ext>
              </c:extLst>
            </c:dLbl>
            <c:dLbl>
              <c:idx val="194"/>
              <c:tx>
                <c:rich>
                  <a:bodyPr/>
                  <a:lstStyle/>
                  <a:p>
                    <a:r>
                      <a:rPr lang="it-IT"/>
                      <a:t>195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2-4677-4502-90E8-96896060FC10}"/>
                </c:ext>
              </c:extLst>
            </c:dLbl>
            <c:dLbl>
              <c:idx val="195"/>
              <c:tx>
                <c:rich>
                  <a:bodyPr/>
                  <a:lstStyle/>
                  <a:p>
                    <a:r>
                      <a:rPr lang="it-IT"/>
                      <a:t>196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3-4677-4502-90E8-96896060FC10}"/>
                </c:ext>
              </c:extLst>
            </c:dLbl>
            <c:dLbl>
              <c:idx val="196"/>
              <c:tx>
                <c:rich>
                  <a:bodyPr/>
                  <a:lstStyle/>
                  <a:p>
                    <a:r>
                      <a:rPr lang="it-IT"/>
                      <a:t>197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4-4677-4502-90E8-96896060FC10}"/>
                </c:ext>
              </c:extLst>
            </c:dLbl>
            <c:dLbl>
              <c:idx val="197"/>
              <c:tx>
                <c:rich>
                  <a:bodyPr/>
                  <a:lstStyle/>
                  <a:p>
                    <a:r>
                      <a:rPr lang="it-IT"/>
                      <a:t>198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5-4677-4502-90E8-96896060FC10}"/>
                </c:ext>
              </c:extLst>
            </c:dLbl>
            <c:dLbl>
              <c:idx val="198"/>
              <c:tx>
                <c:rich>
                  <a:bodyPr/>
                  <a:lstStyle/>
                  <a:p>
                    <a:r>
                      <a:rPr lang="it-IT"/>
                      <a:t>199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6-4677-4502-90E8-96896060FC10}"/>
                </c:ext>
              </c:extLst>
            </c:dLbl>
            <c:dLbl>
              <c:idx val="199"/>
              <c:tx>
                <c:rich>
                  <a:bodyPr/>
                  <a:lstStyle/>
                  <a:p>
                    <a:r>
                      <a:rPr lang="it-IT"/>
                      <a:t>200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7-4677-4502-90E8-96896060FC10}"/>
                </c:ext>
              </c:extLst>
            </c:dLbl>
            <c:dLbl>
              <c:idx val="200"/>
              <c:tx>
                <c:rich>
                  <a:bodyPr/>
                  <a:lstStyle/>
                  <a:p>
                    <a:r>
                      <a:rPr lang="it-IT"/>
                      <a:t>201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8-4677-4502-90E8-96896060FC10}"/>
                </c:ext>
              </c:extLst>
            </c:dLbl>
            <c:dLbl>
              <c:idx val="201"/>
              <c:tx>
                <c:rich>
                  <a:bodyPr/>
                  <a:lstStyle/>
                  <a:p>
                    <a:r>
                      <a:rPr lang="it-IT"/>
                      <a:t>202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9-4677-4502-90E8-96896060FC10}"/>
                </c:ext>
              </c:extLst>
            </c:dLbl>
            <c:dLbl>
              <c:idx val="202"/>
              <c:tx>
                <c:rich>
                  <a:bodyPr/>
                  <a:lstStyle/>
                  <a:p>
                    <a:r>
                      <a:rPr lang="it-IT"/>
                      <a:t>203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A-4677-4502-90E8-96896060FC10}"/>
                </c:ext>
              </c:extLst>
            </c:dLbl>
            <c:dLbl>
              <c:idx val="203"/>
              <c:tx>
                <c:rich>
                  <a:bodyPr/>
                  <a:lstStyle/>
                  <a:p>
                    <a:r>
                      <a:rPr lang="it-IT"/>
                      <a:t>204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B-4677-4502-90E8-96896060FC10}"/>
                </c:ext>
              </c:extLst>
            </c:dLbl>
            <c:dLbl>
              <c:idx val="204"/>
              <c:tx>
                <c:rich>
                  <a:bodyPr/>
                  <a:lstStyle/>
                  <a:p>
                    <a:r>
                      <a:rPr lang="it-IT"/>
                      <a:t>205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C-4677-4502-90E8-96896060FC10}"/>
                </c:ext>
              </c:extLst>
            </c:dLbl>
            <c:dLbl>
              <c:idx val="205"/>
              <c:tx>
                <c:rich>
                  <a:bodyPr/>
                  <a:lstStyle/>
                  <a:p>
                    <a:r>
                      <a:rPr lang="it-IT"/>
                      <a:t>206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D-4677-4502-90E8-96896060FC10}"/>
                </c:ext>
              </c:extLst>
            </c:dLbl>
            <c:dLbl>
              <c:idx val="206"/>
              <c:tx>
                <c:rich>
                  <a:bodyPr/>
                  <a:lstStyle/>
                  <a:p>
                    <a:r>
                      <a:rPr lang="it-IT"/>
                      <a:t>207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E-4677-4502-90E8-96896060FC10}"/>
                </c:ext>
              </c:extLst>
            </c:dLbl>
            <c:dLbl>
              <c:idx val="207"/>
              <c:tx>
                <c:rich>
                  <a:bodyPr/>
                  <a:lstStyle/>
                  <a:p>
                    <a:r>
                      <a:rPr lang="it-IT"/>
                      <a:t>208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F-4677-4502-90E8-96896060FC10}"/>
                </c:ext>
              </c:extLst>
            </c:dLbl>
            <c:dLbl>
              <c:idx val="208"/>
              <c:tx>
                <c:rich>
                  <a:bodyPr/>
                  <a:lstStyle/>
                  <a:p>
                    <a:r>
                      <a:rPr lang="it-IT"/>
                      <a:t>209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0-4677-4502-90E8-96896060FC10}"/>
                </c:ext>
              </c:extLst>
            </c:dLbl>
            <c:dLbl>
              <c:idx val="209"/>
              <c:tx>
                <c:rich>
                  <a:bodyPr/>
                  <a:lstStyle/>
                  <a:p>
                    <a:r>
                      <a:rPr lang="it-IT"/>
                      <a:t>210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1-4677-4502-90E8-96896060FC10}"/>
                </c:ext>
              </c:extLst>
            </c:dLbl>
            <c:dLbl>
              <c:idx val="210"/>
              <c:tx>
                <c:rich>
                  <a:bodyPr/>
                  <a:lstStyle/>
                  <a:p>
                    <a:r>
                      <a:rPr lang="it-IT"/>
                      <a:t>211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2-4677-4502-90E8-96896060FC10}"/>
                </c:ext>
              </c:extLst>
            </c:dLbl>
            <c:dLbl>
              <c:idx val="211"/>
              <c:tx>
                <c:rich>
                  <a:bodyPr/>
                  <a:lstStyle/>
                  <a:p>
                    <a:r>
                      <a:rPr lang="it-IT"/>
                      <a:t>212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3-4677-4502-90E8-96896060FC10}"/>
                </c:ext>
              </c:extLst>
            </c:dLbl>
            <c:dLbl>
              <c:idx val="212"/>
              <c:tx>
                <c:rich>
                  <a:bodyPr/>
                  <a:lstStyle/>
                  <a:p>
                    <a:r>
                      <a:rPr lang="it-IT"/>
                      <a:t>213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4-4677-4502-90E8-96896060FC10}"/>
                </c:ext>
              </c:extLst>
            </c:dLbl>
            <c:dLbl>
              <c:idx val="213"/>
              <c:tx>
                <c:rich>
                  <a:bodyPr/>
                  <a:lstStyle/>
                  <a:p>
                    <a:r>
                      <a:rPr lang="it-IT"/>
                      <a:t>214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5-4677-4502-90E8-96896060FC10}"/>
                </c:ext>
              </c:extLst>
            </c:dLbl>
            <c:dLbl>
              <c:idx val="214"/>
              <c:tx>
                <c:rich>
                  <a:bodyPr/>
                  <a:lstStyle/>
                  <a:p>
                    <a:r>
                      <a:rPr lang="it-IT"/>
                      <a:t>215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6-4677-4502-90E8-96896060FC10}"/>
                </c:ext>
              </c:extLst>
            </c:dLbl>
            <c:dLbl>
              <c:idx val="215"/>
              <c:tx>
                <c:rich>
                  <a:bodyPr/>
                  <a:lstStyle/>
                  <a:p>
                    <a:r>
                      <a:rPr lang="it-IT"/>
                      <a:t>216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7-4677-4502-90E8-96896060FC10}"/>
                </c:ext>
              </c:extLst>
            </c:dLbl>
            <c:dLbl>
              <c:idx val="216"/>
              <c:tx>
                <c:rich>
                  <a:bodyPr/>
                  <a:lstStyle/>
                  <a:p>
                    <a:r>
                      <a:rPr lang="it-IT"/>
                      <a:t>217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8-4677-4502-90E8-96896060FC10}"/>
                </c:ext>
              </c:extLst>
            </c:dLbl>
            <c:dLbl>
              <c:idx val="217"/>
              <c:tx>
                <c:rich>
                  <a:bodyPr/>
                  <a:lstStyle/>
                  <a:p>
                    <a:r>
                      <a:rPr lang="it-IT"/>
                      <a:t>218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9-4677-4502-90E8-96896060FC10}"/>
                </c:ext>
              </c:extLst>
            </c:dLbl>
            <c:dLbl>
              <c:idx val="218"/>
              <c:tx>
                <c:rich>
                  <a:bodyPr/>
                  <a:lstStyle/>
                  <a:p>
                    <a:r>
                      <a:rPr lang="it-IT"/>
                      <a:t>219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A-4677-4502-90E8-96896060FC10}"/>
                </c:ext>
              </c:extLst>
            </c:dLbl>
            <c:dLbl>
              <c:idx val="219"/>
              <c:tx>
                <c:rich>
                  <a:bodyPr/>
                  <a:lstStyle/>
                  <a:p>
                    <a:r>
                      <a:rPr lang="it-IT"/>
                      <a:t>220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B-4677-4502-90E8-96896060FC10}"/>
                </c:ext>
              </c:extLst>
            </c:dLbl>
            <c:dLbl>
              <c:idx val="220"/>
              <c:tx>
                <c:rich>
                  <a:bodyPr/>
                  <a:lstStyle/>
                  <a:p>
                    <a:r>
                      <a:rPr lang="it-IT"/>
                      <a:t>221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C-4677-4502-90E8-96896060FC10}"/>
                </c:ext>
              </c:extLst>
            </c:dLbl>
            <c:dLbl>
              <c:idx val="221"/>
              <c:tx>
                <c:rich>
                  <a:bodyPr/>
                  <a:lstStyle/>
                  <a:p>
                    <a:r>
                      <a:rPr lang="it-IT"/>
                      <a:t>222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D-4677-4502-90E8-96896060FC10}"/>
                </c:ext>
              </c:extLst>
            </c:dLbl>
            <c:dLbl>
              <c:idx val="222"/>
              <c:tx>
                <c:rich>
                  <a:bodyPr/>
                  <a:lstStyle/>
                  <a:p>
                    <a:r>
                      <a:rPr lang="it-IT"/>
                      <a:t>223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E-4677-4502-90E8-96896060FC10}"/>
                </c:ext>
              </c:extLst>
            </c:dLbl>
            <c:dLbl>
              <c:idx val="223"/>
              <c:tx>
                <c:rich>
                  <a:bodyPr/>
                  <a:lstStyle/>
                  <a:p>
                    <a:r>
                      <a:rPr lang="it-IT"/>
                      <a:t>224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F-4677-4502-90E8-96896060FC10}"/>
                </c:ext>
              </c:extLst>
            </c:dLbl>
            <c:dLbl>
              <c:idx val="224"/>
              <c:tx>
                <c:rich>
                  <a:bodyPr/>
                  <a:lstStyle/>
                  <a:p>
                    <a:r>
                      <a:rPr lang="it-IT"/>
                      <a:t>225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0-4677-4502-90E8-96896060FC10}"/>
                </c:ext>
              </c:extLst>
            </c:dLbl>
            <c:dLbl>
              <c:idx val="225"/>
              <c:tx>
                <c:rich>
                  <a:bodyPr/>
                  <a:lstStyle/>
                  <a:p>
                    <a:r>
                      <a:rPr lang="it-IT"/>
                      <a:t>226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1-4677-4502-90E8-96896060FC10}"/>
                </c:ext>
              </c:extLst>
            </c:dLbl>
            <c:dLbl>
              <c:idx val="226"/>
              <c:tx>
                <c:rich>
                  <a:bodyPr/>
                  <a:lstStyle/>
                  <a:p>
                    <a:r>
                      <a:rPr lang="it-IT"/>
                      <a:t>227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2-4677-4502-90E8-96896060FC10}"/>
                </c:ext>
              </c:extLst>
            </c:dLbl>
            <c:dLbl>
              <c:idx val="227"/>
              <c:tx>
                <c:rich>
                  <a:bodyPr/>
                  <a:lstStyle/>
                  <a:p>
                    <a:r>
                      <a:rPr lang="it-IT"/>
                      <a:t>228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3-4677-4502-90E8-96896060FC10}"/>
                </c:ext>
              </c:extLst>
            </c:dLbl>
            <c:dLbl>
              <c:idx val="228"/>
              <c:tx>
                <c:rich>
                  <a:bodyPr/>
                  <a:lstStyle/>
                  <a:p>
                    <a:r>
                      <a:rPr lang="it-IT"/>
                      <a:t>229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4-4677-4502-90E8-96896060FC10}"/>
                </c:ext>
              </c:extLst>
            </c:dLbl>
            <c:dLbl>
              <c:idx val="229"/>
              <c:tx>
                <c:rich>
                  <a:bodyPr/>
                  <a:lstStyle/>
                  <a:p>
                    <a:r>
                      <a:rPr lang="it-IT"/>
                      <a:t>230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5-4677-4502-90E8-96896060FC10}"/>
                </c:ext>
              </c:extLst>
            </c:dLbl>
            <c:dLbl>
              <c:idx val="230"/>
              <c:tx>
                <c:rich>
                  <a:bodyPr/>
                  <a:lstStyle/>
                  <a:p>
                    <a:r>
                      <a:rPr lang="it-IT"/>
                      <a:t>231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6-4677-4502-90E8-96896060FC10}"/>
                </c:ext>
              </c:extLst>
            </c:dLbl>
            <c:dLbl>
              <c:idx val="231"/>
              <c:tx>
                <c:rich>
                  <a:bodyPr/>
                  <a:lstStyle/>
                  <a:p>
                    <a:r>
                      <a:rPr lang="it-IT"/>
                      <a:t>232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7-4677-4502-90E8-96896060FC10}"/>
                </c:ext>
              </c:extLst>
            </c:dLbl>
            <c:dLbl>
              <c:idx val="232"/>
              <c:tx>
                <c:rich>
                  <a:bodyPr/>
                  <a:lstStyle/>
                  <a:p>
                    <a:r>
                      <a:rPr lang="it-IT"/>
                      <a:t>233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8-4677-4502-90E8-96896060FC10}"/>
                </c:ext>
              </c:extLst>
            </c:dLbl>
            <c:dLbl>
              <c:idx val="233"/>
              <c:tx>
                <c:rich>
                  <a:bodyPr/>
                  <a:lstStyle/>
                  <a:p>
                    <a:r>
                      <a:rPr lang="it-IT"/>
                      <a:t>234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9-4677-4502-90E8-96896060FC10}"/>
                </c:ext>
              </c:extLst>
            </c:dLbl>
            <c:dLbl>
              <c:idx val="234"/>
              <c:tx>
                <c:rich>
                  <a:bodyPr/>
                  <a:lstStyle/>
                  <a:p>
                    <a:r>
                      <a:rPr lang="it-IT"/>
                      <a:t>235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A-4677-4502-90E8-96896060FC10}"/>
                </c:ext>
              </c:extLst>
            </c:dLbl>
            <c:dLbl>
              <c:idx val="235"/>
              <c:tx>
                <c:rich>
                  <a:bodyPr/>
                  <a:lstStyle/>
                  <a:p>
                    <a:r>
                      <a:rPr lang="it-IT"/>
                      <a:t>236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B-4677-4502-90E8-96896060FC10}"/>
                </c:ext>
              </c:extLst>
            </c:dLbl>
            <c:dLbl>
              <c:idx val="236"/>
              <c:tx>
                <c:rich>
                  <a:bodyPr/>
                  <a:lstStyle/>
                  <a:p>
                    <a:r>
                      <a:rPr lang="it-IT"/>
                      <a:t>237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C-4677-4502-90E8-96896060FC10}"/>
                </c:ext>
              </c:extLst>
            </c:dLbl>
            <c:dLbl>
              <c:idx val="237"/>
              <c:tx>
                <c:rich>
                  <a:bodyPr/>
                  <a:lstStyle/>
                  <a:p>
                    <a:r>
                      <a:rPr lang="it-IT"/>
                      <a:t>238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D-4677-4502-90E8-96896060FC10}"/>
                </c:ext>
              </c:extLst>
            </c:dLbl>
            <c:dLbl>
              <c:idx val="238"/>
              <c:tx>
                <c:rich>
                  <a:bodyPr/>
                  <a:lstStyle/>
                  <a:p>
                    <a:r>
                      <a:rPr lang="it-IT"/>
                      <a:t>239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E-4677-4502-90E8-96896060FC10}"/>
                </c:ext>
              </c:extLst>
            </c:dLbl>
            <c:dLbl>
              <c:idx val="239"/>
              <c:tx>
                <c:rich>
                  <a:bodyPr/>
                  <a:lstStyle/>
                  <a:p>
                    <a:r>
                      <a:rPr lang="it-IT"/>
                      <a:t>240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F-4677-4502-90E8-96896060FC10}"/>
                </c:ext>
              </c:extLst>
            </c:dLbl>
            <c:dLbl>
              <c:idx val="240"/>
              <c:tx>
                <c:rich>
                  <a:bodyPr/>
                  <a:lstStyle/>
                  <a:p>
                    <a:r>
                      <a:rPr lang="it-IT"/>
                      <a:t>241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0-4677-4502-90E8-96896060FC10}"/>
                </c:ext>
              </c:extLst>
            </c:dLbl>
            <c:dLbl>
              <c:idx val="241"/>
              <c:tx>
                <c:rich>
                  <a:bodyPr/>
                  <a:lstStyle/>
                  <a:p>
                    <a:r>
                      <a:rPr lang="it-IT"/>
                      <a:t>242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1-4677-4502-90E8-96896060FC10}"/>
                </c:ext>
              </c:extLst>
            </c:dLbl>
            <c:dLbl>
              <c:idx val="242"/>
              <c:tx>
                <c:rich>
                  <a:bodyPr/>
                  <a:lstStyle/>
                  <a:p>
                    <a:r>
                      <a:rPr lang="it-IT"/>
                      <a:t>243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2-4677-4502-90E8-96896060FC10}"/>
                </c:ext>
              </c:extLst>
            </c:dLbl>
            <c:dLbl>
              <c:idx val="243"/>
              <c:tx>
                <c:rich>
                  <a:bodyPr/>
                  <a:lstStyle/>
                  <a:p>
                    <a:r>
                      <a:rPr lang="it-IT"/>
                      <a:t>244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3-4677-4502-90E8-96896060FC10}"/>
                </c:ext>
              </c:extLst>
            </c:dLbl>
            <c:dLbl>
              <c:idx val="244"/>
              <c:tx>
                <c:rich>
                  <a:bodyPr/>
                  <a:lstStyle/>
                  <a:p>
                    <a:r>
                      <a:rPr lang="it-IT"/>
                      <a:t>245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4-4677-4502-90E8-96896060FC10}"/>
                </c:ext>
              </c:extLst>
            </c:dLbl>
            <c:dLbl>
              <c:idx val="245"/>
              <c:tx>
                <c:rich>
                  <a:bodyPr/>
                  <a:lstStyle/>
                  <a:p>
                    <a:r>
                      <a:rPr lang="it-IT"/>
                      <a:t>246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5-4677-4502-90E8-96896060FC10}"/>
                </c:ext>
              </c:extLst>
            </c:dLbl>
            <c:dLbl>
              <c:idx val="246"/>
              <c:tx>
                <c:rich>
                  <a:bodyPr/>
                  <a:lstStyle/>
                  <a:p>
                    <a:r>
                      <a:rPr lang="it-IT"/>
                      <a:t>247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6-4677-4502-90E8-96896060FC10}"/>
                </c:ext>
              </c:extLst>
            </c:dLbl>
            <c:dLbl>
              <c:idx val="247"/>
              <c:tx>
                <c:rich>
                  <a:bodyPr/>
                  <a:lstStyle/>
                  <a:p>
                    <a:r>
                      <a:rPr lang="it-IT"/>
                      <a:t>248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7-4677-4502-90E8-96896060FC10}"/>
                </c:ext>
              </c:extLst>
            </c:dLbl>
            <c:dLbl>
              <c:idx val="248"/>
              <c:tx>
                <c:rich>
                  <a:bodyPr/>
                  <a:lstStyle/>
                  <a:p>
                    <a:r>
                      <a:rPr lang="it-IT"/>
                      <a:t>249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8-4677-4502-90E8-96896060FC10}"/>
                </c:ext>
              </c:extLst>
            </c:dLbl>
            <c:dLbl>
              <c:idx val="249"/>
              <c:tx>
                <c:rich>
                  <a:bodyPr/>
                  <a:lstStyle/>
                  <a:p>
                    <a:r>
                      <a:rPr lang="it-IT"/>
                      <a:t>250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9-4677-4502-90E8-96896060FC10}"/>
                </c:ext>
              </c:extLst>
            </c:dLbl>
            <c:dLbl>
              <c:idx val="250"/>
              <c:tx>
                <c:rich>
                  <a:bodyPr/>
                  <a:lstStyle/>
                  <a:p>
                    <a:r>
                      <a:rPr lang="it-IT"/>
                      <a:t>251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A-4677-4502-90E8-96896060FC10}"/>
                </c:ext>
              </c:extLst>
            </c:dLbl>
            <c:dLbl>
              <c:idx val="251"/>
              <c:tx>
                <c:rich>
                  <a:bodyPr/>
                  <a:lstStyle/>
                  <a:p>
                    <a:r>
                      <a:rPr lang="it-IT"/>
                      <a:t>252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B-4677-4502-90E8-96896060FC10}"/>
                </c:ext>
              </c:extLst>
            </c:dLbl>
            <c:dLbl>
              <c:idx val="252"/>
              <c:tx>
                <c:rich>
                  <a:bodyPr/>
                  <a:lstStyle/>
                  <a:p>
                    <a:r>
                      <a:rPr lang="it-IT"/>
                      <a:t>253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C-4677-4502-90E8-96896060FC10}"/>
                </c:ext>
              </c:extLst>
            </c:dLbl>
            <c:dLbl>
              <c:idx val="253"/>
              <c:tx>
                <c:rich>
                  <a:bodyPr/>
                  <a:lstStyle/>
                  <a:p>
                    <a:r>
                      <a:rPr lang="it-IT"/>
                      <a:t>254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D-4677-4502-90E8-96896060FC10}"/>
                </c:ext>
              </c:extLst>
            </c:dLbl>
            <c:dLbl>
              <c:idx val="254"/>
              <c:tx>
                <c:rich>
                  <a:bodyPr/>
                  <a:lstStyle/>
                  <a:p>
                    <a:r>
                      <a:rPr lang="it-IT"/>
                      <a:t>255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E-4677-4502-90E8-96896060FC10}"/>
                </c:ext>
              </c:extLst>
            </c:dLbl>
            <c:dLbl>
              <c:idx val="255"/>
              <c:tx>
                <c:rich>
                  <a:bodyPr/>
                  <a:lstStyle/>
                  <a:p>
                    <a:r>
                      <a:rPr lang="it-IT"/>
                      <a:t>256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F-4677-4502-90E8-96896060FC10}"/>
                </c:ext>
              </c:extLst>
            </c:dLbl>
            <c:dLbl>
              <c:idx val="256"/>
              <c:tx>
                <c:rich>
                  <a:bodyPr/>
                  <a:lstStyle/>
                  <a:p>
                    <a:r>
                      <a:rPr lang="it-IT"/>
                      <a:t>257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0-4677-4502-90E8-96896060FC10}"/>
                </c:ext>
              </c:extLst>
            </c:dLbl>
            <c:dLbl>
              <c:idx val="257"/>
              <c:tx>
                <c:rich>
                  <a:bodyPr/>
                  <a:lstStyle/>
                  <a:p>
                    <a:r>
                      <a:rPr lang="it-IT"/>
                      <a:t>258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1-4677-4502-90E8-96896060FC10}"/>
                </c:ext>
              </c:extLst>
            </c:dLbl>
            <c:dLbl>
              <c:idx val="258"/>
              <c:tx>
                <c:rich>
                  <a:bodyPr/>
                  <a:lstStyle/>
                  <a:p>
                    <a:r>
                      <a:rPr lang="it-IT"/>
                      <a:t>259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2-4677-4502-90E8-96896060FC10}"/>
                </c:ext>
              </c:extLst>
            </c:dLbl>
            <c:dLbl>
              <c:idx val="259"/>
              <c:tx>
                <c:rich>
                  <a:bodyPr/>
                  <a:lstStyle/>
                  <a:p>
                    <a:r>
                      <a:rPr lang="it-IT"/>
                      <a:t>260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3-4677-4502-90E8-96896060FC10}"/>
                </c:ext>
              </c:extLst>
            </c:dLbl>
            <c:dLbl>
              <c:idx val="260"/>
              <c:tx>
                <c:rich>
                  <a:bodyPr/>
                  <a:lstStyle/>
                  <a:p>
                    <a:r>
                      <a:rPr lang="it-IT"/>
                      <a:t>261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4-4677-4502-90E8-96896060FC10}"/>
                </c:ext>
              </c:extLst>
            </c:dLbl>
            <c:dLbl>
              <c:idx val="261"/>
              <c:tx>
                <c:rich>
                  <a:bodyPr/>
                  <a:lstStyle/>
                  <a:p>
                    <a:r>
                      <a:rPr lang="it-IT"/>
                      <a:t>262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5-4677-4502-90E8-96896060FC10}"/>
                </c:ext>
              </c:extLst>
            </c:dLbl>
            <c:dLbl>
              <c:idx val="262"/>
              <c:tx>
                <c:rich>
                  <a:bodyPr/>
                  <a:lstStyle/>
                  <a:p>
                    <a:r>
                      <a:rPr lang="it-IT"/>
                      <a:t>263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6-4677-4502-90E8-96896060FC10}"/>
                </c:ext>
              </c:extLst>
            </c:dLbl>
            <c:dLbl>
              <c:idx val="263"/>
              <c:tx>
                <c:rich>
                  <a:bodyPr/>
                  <a:lstStyle/>
                  <a:p>
                    <a:r>
                      <a:rPr lang="it-IT"/>
                      <a:t>264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7-4677-4502-90E8-96896060FC10}"/>
                </c:ext>
              </c:extLst>
            </c:dLbl>
            <c:dLbl>
              <c:idx val="264"/>
              <c:tx>
                <c:rich>
                  <a:bodyPr/>
                  <a:lstStyle/>
                  <a:p>
                    <a:r>
                      <a:rPr lang="it-IT"/>
                      <a:t>265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8-4677-4502-90E8-96896060FC10}"/>
                </c:ext>
              </c:extLst>
            </c:dLbl>
            <c:dLbl>
              <c:idx val="265"/>
              <c:tx>
                <c:rich>
                  <a:bodyPr/>
                  <a:lstStyle/>
                  <a:p>
                    <a:r>
                      <a:rPr lang="it-IT"/>
                      <a:t>266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9-4677-4502-90E8-96896060FC10}"/>
                </c:ext>
              </c:extLst>
            </c:dLbl>
            <c:dLbl>
              <c:idx val="266"/>
              <c:tx>
                <c:rich>
                  <a:bodyPr/>
                  <a:lstStyle/>
                  <a:p>
                    <a:r>
                      <a:rPr lang="it-IT"/>
                      <a:t>267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A-4677-4502-90E8-96896060FC10}"/>
                </c:ext>
              </c:extLst>
            </c:dLbl>
            <c:dLbl>
              <c:idx val="267"/>
              <c:tx>
                <c:rich>
                  <a:bodyPr/>
                  <a:lstStyle/>
                  <a:p>
                    <a:r>
                      <a:rPr lang="it-IT"/>
                      <a:t>268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B-4677-4502-90E8-96896060FC10}"/>
                </c:ext>
              </c:extLst>
            </c:dLbl>
            <c:dLbl>
              <c:idx val="268"/>
              <c:tx>
                <c:rich>
                  <a:bodyPr/>
                  <a:lstStyle/>
                  <a:p>
                    <a:r>
                      <a:rPr lang="it-IT"/>
                      <a:t>269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C-4677-4502-90E8-96896060FC10}"/>
                </c:ext>
              </c:extLst>
            </c:dLbl>
            <c:dLbl>
              <c:idx val="269"/>
              <c:tx>
                <c:rich>
                  <a:bodyPr/>
                  <a:lstStyle/>
                  <a:p>
                    <a:r>
                      <a:rPr lang="it-IT"/>
                      <a:t>270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D-4677-4502-90E8-96896060FC10}"/>
                </c:ext>
              </c:extLst>
            </c:dLbl>
            <c:dLbl>
              <c:idx val="270"/>
              <c:tx>
                <c:rich>
                  <a:bodyPr/>
                  <a:lstStyle/>
                  <a:p>
                    <a:r>
                      <a:rPr lang="it-IT"/>
                      <a:t>271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E-4677-4502-90E8-96896060FC10}"/>
                </c:ext>
              </c:extLst>
            </c:dLbl>
            <c:dLbl>
              <c:idx val="271"/>
              <c:tx>
                <c:rich>
                  <a:bodyPr/>
                  <a:lstStyle/>
                  <a:p>
                    <a:r>
                      <a:rPr lang="it-IT"/>
                      <a:t>272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F-4677-4502-90E8-96896060FC10}"/>
                </c:ext>
              </c:extLst>
            </c:dLbl>
            <c:dLbl>
              <c:idx val="272"/>
              <c:tx>
                <c:rich>
                  <a:bodyPr/>
                  <a:lstStyle/>
                  <a:p>
                    <a:r>
                      <a:rPr lang="it-IT"/>
                      <a:t>273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0-4677-4502-90E8-96896060FC10}"/>
                </c:ext>
              </c:extLst>
            </c:dLbl>
            <c:dLbl>
              <c:idx val="273"/>
              <c:tx>
                <c:rich>
                  <a:bodyPr/>
                  <a:lstStyle/>
                  <a:p>
                    <a:r>
                      <a:rPr lang="it-IT"/>
                      <a:t>274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1-4677-4502-90E8-96896060FC10}"/>
                </c:ext>
              </c:extLst>
            </c:dLbl>
            <c:dLbl>
              <c:idx val="274"/>
              <c:tx>
                <c:rich>
                  <a:bodyPr/>
                  <a:lstStyle/>
                  <a:p>
                    <a:r>
                      <a:rPr lang="it-IT"/>
                      <a:t>275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2-4677-4502-90E8-96896060FC10}"/>
                </c:ext>
              </c:extLst>
            </c:dLbl>
            <c:dLbl>
              <c:idx val="275"/>
              <c:tx>
                <c:rich>
                  <a:bodyPr/>
                  <a:lstStyle/>
                  <a:p>
                    <a:r>
                      <a:rPr lang="it-IT"/>
                      <a:t>276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3-4677-4502-90E8-96896060FC10}"/>
                </c:ext>
              </c:extLst>
            </c:dLbl>
            <c:dLbl>
              <c:idx val="276"/>
              <c:tx>
                <c:rich>
                  <a:bodyPr/>
                  <a:lstStyle/>
                  <a:p>
                    <a:r>
                      <a:rPr lang="it-IT"/>
                      <a:t>277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4-4677-4502-90E8-96896060FC10}"/>
                </c:ext>
              </c:extLst>
            </c:dLbl>
            <c:dLbl>
              <c:idx val="277"/>
              <c:tx>
                <c:rich>
                  <a:bodyPr/>
                  <a:lstStyle/>
                  <a:p>
                    <a:r>
                      <a:rPr lang="it-IT"/>
                      <a:t>278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5-4677-4502-90E8-96896060FC10}"/>
                </c:ext>
              </c:extLst>
            </c:dLbl>
            <c:dLbl>
              <c:idx val="278"/>
              <c:tx>
                <c:rich>
                  <a:bodyPr/>
                  <a:lstStyle/>
                  <a:p>
                    <a:r>
                      <a:rPr lang="it-IT"/>
                      <a:t>279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6-4677-4502-90E8-96896060FC10}"/>
                </c:ext>
              </c:extLst>
            </c:dLbl>
            <c:dLbl>
              <c:idx val="279"/>
              <c:tx>
                <c:rich>
                  <a:bodyPr/>
                  <a:lstStyle/>
                  <a:p>
                    <a:r>
                      <a:rPr lang="it-IT"/>
                      <a:t>280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7-4677-4502-90E8-96896060FC10}"/>
                </c:ext>
              </c:extLst>
            </c:dLbl>
            <c:dLbl>
              <c:idx val="280"/>
              <c:tx>
                <c:rich>
                  <a:bodyPr/>
                  <a:lstStyle/>
                  <a:p>
                    <a:r>
                      <a:rPr lang="it-IT"/>
                      <a:t>281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8-4677-4502-90E8-96896060FC10}"/>
                </c:ext>
              </c:extLst>
            </c:dLbl>
            <c:dLbl>
              <c:idx val="281"/>
              <c:tx>
                <c:rich>
                  <a:bodyPr/>
                  <a:lstStyle/>
                  <a:p>
                    <a:r>
                      <a:rPr lang="it-IT"/>
                      <a:t>282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9-4677-4502-90E8-96896060FC10}"/>
                </c:ext>
              </c:extLst>
            </c:dLbl>
            <c:dLbl>
              <c:idx val="282"/>
              <c:tx>
                <c:rich>
                  <a:bodyPr/>
                  <a:lstStyle/>
                  <a:p>
                    <a:r>
                      <a:rPr lang="it-IT"/>
                      <a:t>283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A-4677-4502-90E8-96896060FC10}"/>
                </c:ext>
              </c:extLst>
            </c:dLbl>
            <c:dLbl>
              <c:idx val="283"/>
              <c:tx>
                <c:rich>
                  <a:bodyPr/>
                  <a:lstStyle/>
                  <a:p>
                    <a:r>
                      <a:rPr lang="it-IT"/>
                      <a:t>284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B-4677-4502-90E8-96896060FC10}"/>
                </c:ext>
              </c:extLst>
            </c:dLbl>
            <c:dLbl>
              <c:idx val="284"/>
              <c:tx>
                <c:rich>
                  <a:bodyPr/>
                  <a:lstStyle/>
                  <a:p>
                    <a:r>
                      <a:rPr lang="it-IT"/>
                      <a:t>285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C-4677-4502-90E8-96896060FC10}"/>
                </c:ext>
              </c:extLst>
            </c:dLbl>
            <c:dLbl>
              <c:idx val="285"/>
              <c:tx>
                <c:rich>
                  <a:bodyPr/>
                  <a:lstStyle/>
                  <a:p>
                    <a:r>
                      <a:rPr lang="it-IT"/>
                      <a:t>286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D-4677-4502-90E8-96896060FC10}"/>
                </c:ext>
              </c:extLst>
            </c:dLbl>
            <c:dLbl>
              <c:idx val="286"/>
              <c:tx>
                <c:rich>
                  <a:bodyPr/>
                  <a:lstStyle/>
                  <a:p>
                    <a:r>
                      <a:rPr lang="it-IT"/>
                      <a:t>287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E-4677-4502-90E8-96896060FC10}"/>
                </c:ext>
              </c:extLst>
            </c:dLbl>
            <c:dLbl>
              <c:idx val="287"/>
              <c:tx>
                <c:rich>
                  <a:bodyPr/>
                  <a:lstStyle/>
                  <a:p>
                    <a:r>
                      <a:rPr lang="it-IT"/>
                      <a:t>288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F-4677-4502-90E8-96896060FC10}"/>
                </c:ext>
              </c:extLst>
            </c:dLbl>
            <c:dLbl>
              <c:idx val="288"/>
              <c:tx>
                <c:rich>
                  <a:bodyPr/>
                  <a:lstStyle/>
                  <a:p>
                    <a:r>
                      <a:rPr lang="it-IT"/>
                      <a:t>289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0-4677-4502-90E8-96896060FC10}"/>
                </c:ext>
              </c:extLst>
            </c:dLbl>
            <c:dLbl>
              <c:idx val="289"/>
              <c:tx>
                <c:rich>
                  <a:bodyPr/>
                  <a:lstStyle/>
                  <a:p>
                    <a:r>
                      <a:rPr lang="it-IT"/>
                      <a:t>290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1-4677-4502-90E8-96896060FC10}"/>
                </c:ext>
              </c:extLst>
            </c:dLbl>
            <c:dLbl>
              <c:idx val="290"/>
              <c:tx>
                <c:rich>
                  <a:bodyPr/>
                  <a:lstStyle/>
                  <a:p>
                    <a:r>
                      <a:rPr lang="it-IT"/>
                      <a:t>291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2-4677-4502-90E8-96896060FC10}"/>
                </c:ext>
              </c:extLst>
            </c:dLbl>
            <c:dLbl>
              <c:idx val="291"/>
              <c:tx>
                <c:rich>
                  <a:bodyPr/>
                  <a:lstStyle/>
                  <a:p>
                    <a:r>
                      <a:rPr lang="it-IT"/>
                      <a:t>292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3-4677-4502-90E8-96896060FC10}"/>
                </c:ext>
              </c:extLst>
            </c:dLbl>
            <c:dLbl>
              <c:idx val="292"/>
              <c:tx>
                <c:rich>
                  <a:bodyPr/>
                  <a:lstStyle/>
                  <a:p>
                    <a:r>
                      <a:rPr lang="it-IT"/>
                      <a:t>293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4-4677-4502-90E8-96896060FC10}"/>
                </c:ext>
              </c:extLst>
            </c:dLbl>
            <c:dLbl>
              <c:idx val="293"/>
              <c:tx>
                <c:rich>
                  <a:bodyPr/>
                  <a:lstStyle/>
                  <a:p>
                    <a:r>
                      <a:rPr lang="it-IT"/>
                      <a:t>294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5-4677-4502-90E8-96896060FC10}"/>
                </c:ext>
              </c:extLst>
            </c:dLbl>
            <c:dLbl>
              <c:idx val="294"/>
              <c:tx>
                <c:rich>
                  <a:bodyPr/>
                  <a:lstStyle/>
                  <a:p>
                    <a:r>
                      <a:rPr lang="it-IT"/>
                      <a:t>295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6-4677-4502-90E8-96896060FC10}"/>
                </c:ext>
              </c:extLst>
            </c:dLbl>
            <c:dLbl>
              <c:idx val="295"/>
              <c:tx>
                <c:rich>
                  <a:bodyPr/>
                  <a:lstStyle/>
                  <a:p>
                    <a:r>
                      <a:rPr lang="it-IT"/>
                      <a:t>296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7-4677-4502-90E8-96896060FC10}"/>
                </c:ext>
              </c:extLst>
            </c:dLbl>
            <c:dLbl>
              <c:idx val="296"/>
              <c:tx>
                <c:rich>
                  <a:bodyPr/>
                  <a:lstStyle/>
                  <a:p>
                    <a:r>
                      <a:rPr lang="it-IT"/>
                      <a:t>297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8-4677-4502-90E8-96896060FC10}"/>
                </c:ext>
              </c:extLst>
            </c:dLbl>
            <c:dLbl>
              <c:idx val="297"/>
              <c:tx>
                <c:rich>
                  <a:bodyPr/>
                  <a:lstStyle/>
                  <a:p>
                    <a:r>
                      <a:rPr lang="it-IT"/>
                      <a:t>298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9-4677-4502-90E8-96896060FC10}"/>
                </c:ext>
              </c:extLst>
            </c:dLbl>
            <c:dLbl>
              <c:idx val="298"/>
              <c:tx>
                <c:rich>
                  <a:bodyPr/>
                  <a:lstStyle/>
                  <a:p>
                    <a:r>
                      <a:rPr lang="it-IT"/>
                      <a:t>299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A-4677-4502-90E8-96896060FC10}"/>
                </c:ext>
              </c:extLst>
            </c:dLbl>
            <c:dLbl>
              <c:idx val="299"/>
              <c:tx>
                <c:rich>
                  <a:bodyPr/>
                  <a:lstStyle/>
                  <a:p>
                    <a:r>
                      <a:rPr lang="it-IT"/>
                      <a:t>300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B-4677-4502-90E8-96896060FC10}"/>
                </c:ext>
              </c:extLst>
            </c:dLbl>
            <c:dLbl>
              <c:idx val="300"/>
              <c:tx>
                <c:rich>
                  <a:bodyPr/>
                  <a:lstStyle/>
                  <a:p>
                    <a:r>
                      <a:rPr lang="it-IT"/>
                      <a:t>301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C-4677-4502-90E8-96896060FC10}"/>
                </c:ext>
              </c:extLst>
            </c:dLbl>
            <c:dLbl>
              <c:idx val="301"/>
              <c:tx>
                <c:rich>
                  <a:bodyPr/>
                  <a:lstStyle/>
                  <a:p>
                    <a:r>
                      <a:rPr lang="it-IT"/>
                      <a:t>302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D-4677-4502-90E8-96896060FC10}"/>
                </c:ext>
              </c:extLst>
            </c:dLbl>
            <c:dLbl>
              <c:idx val="302"/>
              <c:tx>
                <c:rich>
                  <a:bodyPr/>
                  <a:lstStyle/>
                  <a:p>
                    <a:r>
                      <a:rPr lang="it-IT"/>
                      <a:t>303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E-4677-4502-90E8-96896060FC10}"/>
                </c:ext>
              </c:extLst>
            </c:dLbl>
            <c:dLbl>
              <c:idx val="303"/>
              <c:tx>
                <c:rich>
                  <a:bodyPr/>
                  <a:lstStyle/>
                  <a:p>
                    <a:r>
                      <a:rPr lang="it-IT"/>
                      <a:t>304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F-4677-4502-90E8-96896060FC10}"/>
                </c:ext>
              </c:extLst>
            </c:dLbl>
            <c:dLbl>
              <c:idx val="304"/>
              <c:tx>
                <c:rich>
                  <a:bodyPr/>
                  <a:lstStyle/>
                  <a:p>
                    <a:r>
                      <a:rPr lang="it-IT"/>
                      <a:t>305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0-4677-4502-90E8-96896060FC10}"/>
                </c:ext>
              </c:extLst>
            </c:dLbl>
            <c:dLbl>
              <c:idx val="305"/>
              <c:tx>
                <c:rich>
                  <a:bodyPr/>
                  <a:lstStyle/>
                  <a:p>
                    <a:r>
                      <a:rPr lang="it-IT"/>
                      <a:t>306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1-4677-4502-90E8-96896060FC10}"/>
                </c:ext>
              </c:extLst>
            </c:dLbl>
            <c:dLbl>
              <c:idx val="306"/>
              <c:tx>
                <c:rich>
                  <a:bodyPr/>
                  <a:lstStyle/>
                  <a:p>
                    <a:r>
                      <a:rPr lang="it-IT"/>
                      <a:t>307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2-4677-4502-90E8-96896060FC10}"/>
                </c:ext>
              </c:extLst>
            </c:dLbl>
            <c:dLbl>
              <c:idx val="307"/>
              <c:tx>
                <c:rich>
                  <a:bodyPr/>
                  <a:lstStyle/>
                  <a:p>
                    <a:r>
                      <a:rPr lang="it-IT"/>
                      <a:t>308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3-4677-4502-90E8-96896060FC10}"/>
                </c:ext>
              </c:extLst>
            </c:dLbl>
            <c:dLbl>
              <c:idx val="308"/>
              <c:tx>
                <c:rich>
                  <a:bodyPr/>
                  <a:lstStyle/>
                  <a:p>
                    <a:r>
                      <a:rPr lang="it-IT"/>
                      <a:t>309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4-4677-4502-90E8-96896060FC10}"/>
                </c:ext>
              </c:extLst>
            </c:dLbl>
            <c:dLbl>
              <c:idx val="309"/>
              <c:tx>
                <c:rich>
                  <a:bodyPr/>
                  <a:lstStyle/>
                  <a:p>
                    <a:r>
                      <a:rPr lang="it-IT"/>
                      <a:t>310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5-4677-4502-90E8-96896060FC10}"/>
                </c:ext>
              </c:extLst>
            </c:dLbl>
            <c:dLbl>
              <c:idx val="310"/>
              <c:tx>
                <c:rich>
                  <a:bodyPr/>
                  <a:lstStyle/>
                  <a:p>
                    <a:r>
                      <a:rPr lang="it-IT"/>
                      <a:t>311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6-4677-4502-90E8-96896060FC10}"/>
                </c:ext>
              </c:extLst>
            </c:dLbl>
            <c:dLbl>
              <c:idx val="311"/>
              <c:tx>
                <c:rich>
                  <a:bodyPr/>
                  <a:lstStyle/>
                  <a:p>
                    <a:r>
                      <a:rPr lang="it-IT"/>
                      <a:t>312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7-4677-4502-90E8-96896060FC10}"/>
                </c:ext>
              </c:extLst>
            </c:dLbl>
            <c:dLbl>
              <c:idx val="312"/>
              <c:tx>
                <c:rich>
                  <a:bodyPr/>
                  <a:lstStyle/>
                  <a:p>
                    <a:r>
                      <a:rPr lang="it-IT"/>
                      <a:t>313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8-4677-4502-90E8-96896060FC10}"/>
                </c:ext>
              </c:extLst>
            </c:dLbl>
            <c:dLbl>
              <c:idx val="313"/>
              <c:tx>
                <c:rich>
                  <a:bodyPr/>
                  <a:lstStyle/>
                  <a:p>
                    <a:r>
                      <a:rPr lang="it-IT"/>
                      <a:t>314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9-4677-4502-90E8-96896060FC10}"/>
                </c:ext>
              </c:extLst>
            </c:dLbl>
            <c:dLbl>
              <c:idx val="314"/>
              <c:tx>
                <c:rich>
                  <a:bodyPr/>
                  <a:lstStyle/>
                  <a:p>
                    <a:r>
                      <a:rPr lang="it-IT"/>
                      <a:t>315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A-4677-4502-90E8-96896060FC10}"/>
                </c:ext>
              </c:extLst>
            </c:dLbl>
            <c:dLbl>
              <c:idx val="315"/>
              <c:tx>
                <c:rich>
                  <a:bodyPr/>
                  <a:lstStyle/>
                  <a:p>
                    <a:r>
                      <a:rPr lang="it-IT"/>
                      <a:t>316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B-4677-4502-90E8-96896060FC10}"/>
                </c:ext>
              </c:extLst>
            </c:dLbl>
            <c:dLbl>
              <c:idx val="316"/>
              <c:tx>
                <c:rich>
                  <a:bodyPr/>
                  <a:lstStyle/>
                  <a:p>
                    <a:r>
                      <a:rPr lang="it-IT"/>
                      <a:t>317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C-4677-4502-90E8-96896060FC10}"/>
                </c:ext>
              </c:extLst>
            </c:dLbl>
            <c:dLbl>
              <c:idx val="317"/>
              <c:tx>
                <c:rich>
                  <a:bodyPr/>
                  <a:lstStyle/>
                  <a:p>
                    <a:r>
                      <a:rPr lang="it-IT"/>
                      <a:t>318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D-4677-4502-90E8-96896060FC10}"/>
                </c:ext>
              </c:extLst>
            </c:dLbl>
            <c:dLbl>
              <c:idx val="318"/>
              <c:tx>
                <c:rich>
                  <a:bodyPr/>
                  <a:lstStyle/>
                  <a:p>
                    <a:r>
                      <a:rPr lang="it-IT"/>
                      <a:t>319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E-4677-4502-90E8-96896060FC10}"/>
                </c:ext>
              </c:extLst>
            </c:dLbl>
            <c:dLbl>
              <c:idx val="319"/>
              <c:tx>
                <c:rich>
                  <a:bodyPr/>
                  <a:lstStyle/>
                  <a:p>
                    <a:r>
                      <a:rPr lang="it-IT"/>
                      <a:t>320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F-4677-4502-90E8-96896060FC10}"/>
                </c:ext>
              </c:extLst>
            </c:dLbl>
            <c:dLbl>
              <c:idx val="320"/>
              <c:tx>
                <c:rich>
                  <a:bodyPr/>
                  <a:lstStyle/>
                  <a:p>
                    <a:r>
                      <a:rPr lang="it-IT"/>
                      <a:t>321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0-4677-4502-90E8-96896060FC10}"/>
                </c:ext>
              </c:extLst>
            </c:dLbl>
            <c:dLbl>
              <c:idx val="321"/>
              <c:tx>
                <c:rich>
                  <a:bodyPr/>
                  <a:lstStyle/>
                  <a:p>
                    <a:r>
                      <a:rPr lang="it-IT"/>
                      <a:t>322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1-4677-4502-90E8-96896060FC10}"/>
                </c:ext>
              </c:extLst>
            </c:dLbl>
            <c:dLbl>
              <c:idx val="322"/>
              <c:tx>
                <c:rich>
                  <a:bodyPr/>
                  <a:lstStyle/>
                  <a:p>
                    <a:r>
                      <a:rPr lang="it-IT"/>
                      <a:t>323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2-4677-4502-90E8-96896060FC10}"/>
                </c:ext>
              </c:extLst>
            </c:dLbl>
            <c:dLbl>
              <c:idx val="323"/>
              <c:tx>
                <c:rich>
                  <a:bodyPr/>
                  <a:lstStyle/>
                  <a:p>
                    <a:r>
                      <a:rPr lang="it-IT"/>
                      <a:t>324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3-4677-4502-90E8-96896060FC10}"/>
                </c:ext>
              </c:extLst>
            </c:dLbl>
            <c:dLbl>
              <c:idx val="324"/>
              <c:tx>
                <c:rich>
                  <a:bodyPr/>
                  <a:lstStyle/>
                  <a:p>
                    <a:r>
                      <a:rPr lang="it-IT"/>
                      <a:t>325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4-4677-4502-90E8-96896060FC10}"/>
                </c:ext>
              </c:extLst>
            </c:dLbl>
            <c:dLbl>
              <c:idx val="325"/>
              <c:tx>
                <c:rich>
                  <a:bodyPr/>
                  <a:lstStyle/>
                  <a:p>
                    <a:r>
                      <a:rPr lang="it-IT"/>
                      <a:t>326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5-4677-4502-90E8-96896060FC10}"/>
                </c:ext>
              </c:extLst>
            </c:dLbl>
            <c:dLbl>
              <c:idx val="326"/>
              <c:tx>
                <c:rich>
                  <a:bodyPr/>
                  <a:lstStyle/>
                  <a:p>
                    <a:r>
                      <a:rPr lang="it-IT"/>
                      <a:t>327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6-4677-4502-90E8-96896060FC10}"/>
                </c:ext>
              </c:extLst>
            </c:dLbl>
            <c:dLbl>
              <c:idx val="327"/>
              <c:tx>
                <c:rich>
                  <a:bodyPr/>
                  <a:lstStyle/>
                  <a:p>
                    <a:r>
                      <a:rPr lang="it-IT"/>
                      <a:t>328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7-4677-4502-90E8-96896060FC10}"/>
                </c:ext>
              </c:extLst>
            </c:dLbl>
            <c:dLbl>
              <c:idx val="328"/>
              <c:tx>
                <c:rich>
                  <a:bodyPr/>
                  <a:lstStyle/>
                  <a:p>
                    <a:r>
                      <a:rPr lang="it-IT"/>
                      <a:t>329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8-4677-4502-90E8-96896060FC10}"/>
                </c:ext>
              </c:extLst>
            </c:dLbl>
            <c:dLbl>
              <c:idx val="329"/>
              <c:tx>
                <c:rich>
                  <a:bodyPr/>
                  <a:lstStyle/>
                  <a:p>
                    <a:r>
                      <a:rPr lang="it-IT"/>
                      <a:t>330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9-4677-4502-90E8-96896060FC10}"/>
                </c:ext>
              </c:extLst>
            </c:dLbl>
            <c:dLbl>
              <c:idx val="330"/>
              <c:tx>
                <c:rich>
                  <a:bodyPr/>
                  <a:lstStyle/>
                  <a:p>
                    <a:r>
                      <a:rPr lang="it-IT"/>
                      <a:t>331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A-4677-4502-90E8-96896060FC10}"/>
                </c:ext>
              </c:extLst>
            </c:dLbl>
            <c:dLbl>
              <c:idx val="331"/>
              <c:tx>
                <c:rich>
                  <a:bodyPr/>
                  <a:lstStyle/>
                  <a:p>
                    <a:r>
                      <a:rPr lang="it-IT"/>
                      <a:t>332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B-4677-4502-90E8-96896060FC10}"/>
                </c:ext>
              </c:extLst>
            </c:dLbl>
            <c:dLbl>
              <c:idx val="332"/>
              <c:tx>
                <c:rich>
                  <a:bodyPr/>
                  <a:lstStyle/>
                  <a:p>
                    <a:r>
                      <a:rPr lang="it-IT"/>
                      <a:t>333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C-4677-4502-90E8-96896060FC10}"/>
                </c:ext>
              </c:extLst>
            </c:dLbl>
            <c:dLbl>
              <c:idx val="333"/>
              <c:tx>
                <c:rich>
                  <a:bodyPr/>
                  <a:lstStyle/>
                  <a:p>
                    <a:r>
                      <a:rPr lang="it-IT"/>
                      <a:t>334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D-4677-4502-90E8-96896060FC10}"/>
                </c:ext>
              </c:extLst>
            </c:dLbl>
            <c:dLbl>
              <c:idx val="334"/>
              <c:tx>
                <c:rich>
                  <a:bodyPr/>
                  <a:lstStyle/>
                  <a:p>
                    <a:r>
                      <a:rPr lang="it-IT"/>
                      <a:t>335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E-4677-4502-90E8-96896060FC10}"/>
                </c:ext>
              </c:extLst>
            </c:dLbl>
            <c:dLbl>
              <c:idx val="335"/>
              <c:tx>
                <c:rich>
                  <a:bodyPr/>
                  <a:lstStyle/>
                  <a:p>
                    <a:r>
                      <a:rPr lang="it-IT"/>
                      <a:t>336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F-4677-4502-90E8-96896060FC10}"/>
                </c:ext>
              </c:extLst>
            </c:dLbl>
            <c:dLbl>
              <c:idx val="336"/>
              <c:tx>
                <c:rich>
                  <a:bodyPr/>
                  <a:lstStyle/>
                  <a:p>
                    <a:r>
                      <a:rPr lang="it-IT"/>
                      <a:t>337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0-4677-4502-90E8-96896060FC10}"/>
                </c:ext>
              </c:extLst>
            </c:dLbl>
            <c:dLbl>
              <c:idx val="337"/>
              <c:tx>
                <c:rich>
                  <a:bodyPr/>
                  <a:lstStyle/>
                  <a:p>
                    <a:r>
                      <a:rPr lang="it-IT"/>
                      <a:t>338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1-4677-4502-90E8-96896060FC10}"/>
                </c:ext>
              </c:extLst>
            </c:dLbl>
            <c:dLbl>
              <c:idx val="338"/>
              <c:tx>
                <c:rich>
                  <a:bodyPr/>
                  <a:lstStyle/>
                  <a:p>
                    <a:r>
                      <a:rPr lang="it-IT"/>
                      <a:t>339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2-4677-4502-90E8-96896060FC10}"/>
                </c:ext>
              </c:extLst>
            </c:dLbl>
            <c:dLbl>
              <c:idx val="339"/>
              <c:tx>
                <c:rich>
                  <a:bodyPr/>
                  <a:lstStyle/>
                  <a:p>
                    <a:r>
                      <a:rPr lang="it-IT"/>
                      <a:t>340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3-4677-4502-90E8-96896060FC10}"/>
                </c:ext>
              </c:extLst>
            </c:dLbl>
            <c:dLbl>
              <c:idx val="340"/>
              <c:tx>
                <c:rich>
                  <a:bodyPr/>
                  <a:lstStyle/>
                  <a:p>
                    <a:r>
                      <a:rPr lang="it-IT"/>
                      <a:t>341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4-4677-4502-90E8-96896060FC10}"/>
                </c:ext>
              </c:extLst>
            </c:dLbl>
            <c:dLbl>
              <c:idx val="341"/>
              <c:tx>
                <c:rich>
                  <a:bodyPr/>
                  <a:lstStyle/>
                  <a:p>
                    <a:r>
                      <a:rPr lang="it-IT"/>
                      <a:t>342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5-4677-4502-90E8-96896060FC10}"/>
                </c:ext>
              </c:extLst>
            </c:dLbl>
            <c:dLbl>
              <c:idx val="342"/>
              <c:tx>
                <c:rich>
                  <a:bodyPr/>
                  <a:lstStyle/>
                  <a:p>
                    <a:r>
                      <a:rPr lang="it-IT"/>
                      <a:t>343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6-4677-4502-90E8-96896060FC10}"/>
                </c:ext>
              </c:extLst>
            </c:dLbl>
            <c:dLbl>
              <c:idx val="343"/>
              <c:tx>
                <c:rich>
                  <a:bodyPr/>
                  <a:lstStyle/>
                  <a:p>
                    <a:r>
                      <a:rPr lang="it-IT"/>
                      <a:t>344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7-4677-4502-90E8-96896060FC10}"/>
                </c:ext>
              </c:extLst>
            </c:dLbl>
            <c:dLbl>
              <c:idx val="344"/>
              <c:tx>
                <c:rich>
                  <a:bodyPr/>
                  <a:lstStyle/>
                  <a:p>
                    <a:r>
                      <a:rPr lang="it-IT"/>
                      <a:t>345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8-4677-4502-90E8-96896060FC10}"/>
                </c:ext>
              </c:extLst>
            </c:dLbl>
            <c:dLbl>
              <c:idx val="345"/>
              <c:tx>
                <c:rich>
                  <a:bodyPr/>
                  <a:lstStyle/>
                  <a:p>
                    <a:r>
                      <a:rPr lang="it-IT"/>
                      <a:t>346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9-4677-4502-90E8-96896060FC10}"/>
                </c:ext>
              </c:extLst>
            </c:dLbl>
            <c:dLbl>
              <c:idx val="346"/>
              <c:tx>
                <c:rich>
                  <a:bodyPr/>
                  <a:lstStyle/>
                  <a:p>
                    <a:r>
                      <a:rPr lang="it-IT"/>
                      <a:t>347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A-4677-4502-90E8-96896060FC10}"/>
                </c:ext>
              </c:extLst>
            </c:dLbl>
            <c:dLbl>
              <c:idx val="347"/>
              <c:tx>
                <c:rich>
                  <a:bodyPr/>
                  <a:lstStyle/>
                  <a:p>
                    <a:r>
                      <a:rPr lang="it-IT"/>
                      <a:t>348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B-4677-4502-90E8-96896060FC10}"/>
                </c:ext>
              </c:extLst>
            </c:dLbl>
            <c:dLbl>
              <c:idx val="348"/>
              <c:tx>
                <c:rich>
                  <a:bodyPr/>
                  <a:lstStyle/>
                  <a:p>
                    <a:r>
                      <a:rPr lang="it-IT"/>
                      <a:t>349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C-4677-4502-90E8-96896060FC10}"/>
                </c:ext>
              </c:extLst>
            </c:dLbl>
            <c:dLbl>
              <c:idx val="349"/>
              <c:tx>
                <c:rich>
                  <a:bodyPr/>
                  <a:lstStyle/>
                  <a:p>
                    <a:r>
                      <a:rPr lang="it-IT"/>
                      <a:t>350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D-4677-4502-90E8-96896060FC10}"/>
                </c:ext>
              </c:extLst>
            </c:dLbl>
            <c:dLbl>
              <c:idx val="350"/>
              <c:tx>
                <c:rich>
                  <a:bodyPr/>
                  <a:lstStyle/>
                  <a:p>
                    <a:r>
                      <a:rPr lang="it-IT"/>
                      <a:t>351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E-4677-4502-90E8-96896060FC10}"/>
                </c:ext>
              </c:extLst>
            </c:dLbl>
            <c:dLbl>
              <c:idx val="351"/>
              <c:tx>
                <c:rich>
                  <a:bodyPr/>
                  <a:lstStyle/>
                  <a:p>
                    <a:r>
                      <a:rPr lang="it-IT"/>
                      <a:t>352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F-4677-4502-90E8-96896060FC10}"/>
                </c:ext>
              </c:extLst>
            </c:dLbl>
            <c:dLbl>
              <c:idx val="352"/>
              <c:tx>
                <c:rich>
                  <a:bodyPr/>
                  <a:lstStyle/>
                  <a:p>
                    <a:r>
                      <a:rPr lang="it-IT"/>
                      <a:t>353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0-4677-4502-90E8-96896060FC10}"/>
                </c:ext>
              </c:extLst>
            </c:dLbl>
            <c:dLbl>
              <c:idx val="353"/>
              <c:tx>
                <c:rich>
                  <a:bodyPr/>
                  <a:lstStyle/>
                  <a:p>
                    <a:r>
                      <a:rPr lang="it-IT"/>
                      <a:t>354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1-4677-4502-90E8-96896060FC10}"/>
                </c:ext>
              </c:extLst>
            </c:dLbl>
            <c:dLbl>
              <c:idx val="354"/>
              <c:tx>
                <c:rich>
                  <a:bodyPr/>
                  <a:lstStyle/>
                  <a:p>
                    <a:r>
                      <a:rPr lang="it-IT"/>
                      <a:t>355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2-4677-4502-90E8-96896060FC10}"/>
                </c:ext>
              </c:extLst>
            </c:dLbl>
            <c:dLbl>
              <c:idx val="355"/>
              <c:tx>
                <c:rich>
                  <a:bodyPr/>
                  <a:lstStyle/>
                  <a:p>
                    <a:r>
                      <a:rPr lang="it-IT"/>
                      <a:t>356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3-4677-4502-90E8-96896060FC10}"/>
                </c:ext>
              </c:extLst>
            </c:dLbl>
            <c:dLbl>
              <c:idx val="356"/>
              <c:tx>
                <c:rich>
                  <a:bodyPr/>
                  <a:lstStyle/>
                  <a:p>
                    <a:r>
                      <a:rPr lang="it-IT"/>
                      <a:t>357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4-4677-4502-90E8-96896060FC10}"/>
                </c:ext>
              </c:extLst>
            </c:dLbl>
            <c:dLbl>
              <c:idx val="357"/>
              <c:tx>
                <c:rich>
                  <a:bodyPr/>
                  <a:lstStyle/>
                  <a:p>
                    <a:r>
                      <a:rPr lang="it-IT"/>
                      <a:t>358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5-4677-4502-90E8-96896060FC10}"/>
                </c:ext>
              </c:extLst>
            </c:dLbl>
            <c:dLbl>
              <c:idx val="358"/>
              <c:tx>
                <c:rich>
                  <a:bodyPr/>
                  <a:lstStyle/>
                  <a:p>
                    <a:r>
                      <a:rPr lang="it-IT"/>
                      <a:t>359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6-4677-4502-90E8-96896060FC10}"/>
                </c:ext>
              </c:extLst>
            </c:dLbl>
            <c:dLbl>
              <c:idx val="359"/>
              <c:tx>
                <c:rich>
                  <a:bodyPr/>
                  <a:lstStyle/>
                  <a:p>
                    <a:r>
                      <a:rPr lang="it-IT"/>
                      <a:t>360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7-4677-4502-90E8-96896060FC10}"/>
                </c:ext>
              </c:extLst>
            </c:dLbl>
            <c:dLbl>
              <c:idx val="360"/>
              <c:tx>
                <c:rich>
                  <a:bodyPr/>
                  <a:lstStyle/>
                  <a:p>
                    <a:r>
                      <a:rPr lang="it-IT"/>
                      <a:t>361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8-4677-4502-90E8-96896060FC10}"/>
                </c:ext>
              </c:extLst>
            </c:dLbl>
            <c:dLbl>
              <c:idx val="361"/>
              <c:tx>
                <c:rich>
                  <a:bodyPr/>
                  <a:lstStyle/>
                  <a:p>
                    <a:r>
                      <a:rPr lang="it-IT"/>
                      <a:t>362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9-4677-4502-90E8-96896060FC10}"/>
                </c:ext>
              </c:extLst>
            </c:dLbl>
            <c:dLbl>
              <c:idx val="362"/>
              <c:tx>
                <c:rich>
                  <a:bodyPr/>
                  <a:lstStyle/>
                  <a:p>
                    <a:r>
                      <a:rPr lang="it-IT"/>
                      <a:t>363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A-4677-4502-90E8-96896060FC10}"/>
                </c:ext>
              </c:extLst>
            </c:dLbl>
            <c:dLbl>
              <c:idx val="363"/>
              <c:tx>
                <c:rich>
                  <a:bodyPr/>
                  <a:lstStyle/>
                  <a:p>
                    <a:r>
                      <a:rPr lang="it-IT"/>
                      <a:t>364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B-4677-4502-90E8-96896060FC10}"/>
                </c:ext>
              </c:extLst>
            </c:dLbl>
            <c:dLbl>
              <c:idx val="364"/>
              <c:tx>
                <c:rich>
                  <a:bodyPr/>
                  <a:lstStyle/>
                  <a:p>
                    <a:r>
                      <a:rPr lang="it-IT"/>
                      <a:t>365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C-4677-4502-90E8-96896060FC10}"/>
                </c:ext>
              </c:extLst>
            </c:dLbl>
            <c:dLbl>
              <c:idx val="365"/>
              <c:tx>
                <c:rich>
                  <a:bodyPr/>
                  <a:lstStyle/>
                  <a:p>
                    <a:r>
                      <a:rPr lang="it-IT"/>
                      <a:t>366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D-4677-4502-90E8-96896060FC10}"/>
                </c:ext>
              </c:extLst>
            </c:dLbl>
            <c:dLbl>
              <c:idx val="366"/>
              <c:tx>
                <c:rich>
                  <a:bodyPr/>
                  <a:lstStyle/>
                  <a:p>
                    <a:r>
                      <a:rPr lang="it-IT"/>
                      <a:t>367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E-4677-4502-90E8-96896060FC10}"/>
                </c:ext>
              </c:extLst>
            </c:dLbl>
            <c:dLbl>
              <c:idx val="367"/>
              <c:tx>
                <c:rich>
                  <a:bodyPr/>
                  <a:lstStyle/>
                  <a:p>
                    <a:r>
                      <a:rPr lang="it-IT"/>
                      <a:t>368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F-4677-4502-90E8-96896060FC10}"/>
                </c:ext>
              </c:extLst>
            </c:dLbl>
            <c:dLbl>
              <c:idx val="368"/>
              <c:tx>
                <c:rich>
                  <a:bodyPr/>
                  <a:lstStyle/>
                  <a:p>
                    <a:r>
                      <a:rPr lang="it-IT"/>
                      <a:t>369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0-4677-4502-90E8-96896060FC10}"/>
                </c:ext>
              </c:extLst>
            </c:dLbl>
            <c:dLbl>
              <c:idx val="369"/>
              <c:tx>
                <c:rich>
                  <a:bodyPr/>
                  <a:lstStyle/>
                  <a:p>
                    <a:r>
                      <a:rPr lang="it-IT"/>
                      <a:t>370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1-4677-4502-90E8-96896060FC10}"/>
                </c:ext>
              </c:extLst>
            </c:dLbl>
            <c:dLbl>
              <c:idx val="370"/>
              <c:tx>
                <c:rich>
                  <a:bodyPr/>
                  <a:lstStyle/>
                  <a:p>
                    <a:r>
                      <a:rPr lang="it-IT"/>
                      <a:t>371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2-4677-4502-90E8-96896060FC10}"/>
                </c:ext>
              </c:extLst>
            </c:dLbl>
            <c:dLbl>
              <c:idx val="371"/>
              <c:tx>
                <c:rich>
                  <a:bodyPr/>
                  <a:lstStyle/>
                  <a:p>
                    <a:r>
                      <a:rPr lang="it-IT"/>
                      <a:t>372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3-4677-4502-90E8-96896060FC10}"/>
                </c:ext>
              </c:extLst>
            </c:dLbl>
            <c:dLbl>
              <c:idx val="372"/>
              <c:tx>
                <c:rich>
                  <a:bodyPr/>
                  <a:lstStyle/>
                  <a:p>
                    <a:r>
                      <a:rPr lang="it-IT"/>
                      <a:t>373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4-4677-4502-90E8-96896060FC10}"/>
                </c:ext>
              </c:extLst>
            </c:dLbl>
            <c:dLbl>
              <c:idx val="373"/>
              <c:tx>
                <c:rich>
                  <a:bodyPr/>
                  <a:lstStyle/>
                  <a:p>
                    <a:r>
                      <a:rPr lang="it-IT"/>
                      <a:t>374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5-4677-4502-90E8-96896060FC10}"/>
                </c:ext>
              </c:extLst>
            </c:dLbl>
            <c:dLbl>
              <c:idx val="374"/>
              <c:tx>
                <c:rich>
                  <a:bodyPr/>
                  <a:lstStyle/>
                  <a:p>
                    <a:r>
                      <a:rPr lang="it-IT"/>
                      <a:t>375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6-4677-4502-90E8-96896060FC10}"/>
                </c:ext>
              </c:extLst>
            </c:dLbl>
            <c:dLbl>
              <c:idx val="375"/>
              <c:tx>
                <c:rich>
                  <a:bodyPr/>
                  <a:lstStyle/>
                  <a:p>
                    <a:r>
                      <a:rPr lang="it-IT"/>
                      <a:t>376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7-4677-4502-90E8-96896060FC10}"/>
                </c:ext>
              </c:extLst>
            </c:dLbl>
            <c:dLbl>
              <c:idx val="376"/>
              <c:tx>
                <c:rich>
                  <a:bodyPr/>
                  <a:lstStyle/>
                  <a:p>
                    <a:r>
                      <a:rPr lang="it-IT"/>
                      <a:t>377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8-4677-4502-90E8-96896060FC10}"/>
                </c:ext>
              </c:extLst>
            </c:dLbl>
            <c:dLbl>
              <c:idx val="377"/>
              <c:tx>
                <c:rich>
                  <a:bodyPr/>
                  <a:lstStyle/>
                  <a:p>
                    <a:r>
                      <a:rPr lang="it-IT"/>
                      <a:t>378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9-4677-4502-90E8-96896060FC10}"/>
                </c:ext>
              </c:extLst>
            </c:dLbl>
            <c:dLbl>
              <c:idx val="378"/>
              <c:tx>
                <c:rich>
                  <a:bodyPr/>
                  <a:lstStyle/>
                  <a:p>
                    <a:r>
                      <a:rPr lang="it-IT"/>
                      <a:t>379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A-4677-4502-90E8-96896060FC10}"/>
                </c:ext>
              </c:extLst>
            </c:dLbl>
            <c:dLbl>
              <c:idx val="379"/>
              <c:tx>
                <c:rich>
                  <a:bodyPr/>
                  <a:lstStyle/>
                  <a:p>
                    <a:r>
                      <a:rPr lang="it-IT"/>
                      <a:t>380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B-4677-4502-90E8-96896060FC10}"/>
                </c:ext>
              </c:extLst>
            </c:dLbl>
            <c:dLbl>
              <c:idx val="380"/>
              <c:tx>
                <c:rich>
                  <a:bodyPr/>
                  <a:lstStyle/>
                  <a:p>
                    <a:r>
                      <a:rPr lang="it-IT"/>
                      <a:t>381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C-4677-4502-90E8-96896060FC10}"/>
                </c:ext>
              </c:extLst>
            </c:dLbl>
            <c:dLbl>
              <c:idx val="381"/>
              <c:tx>
                <c:rich>
                  <a:bodyPr/>
                  <a:lstStyle/>
                  <a:p>
                    <a:r>
                      <a:rPr lang="it-IT"/>
                      <a:t>382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D-4677-4502-90E8-96896060FC10}"/>
                </c:ext>
              </c:extLst>
            </c:dLbl>
            <c:dLbl>
              <c:idx val="382"/>
              <c:tx>
                <c:rich>
                  <a:bodyPr/>
                  <a:lstStyle/>
                  <a:p>
                    <a:r>
                      <a:rPr lang="it-IT"/>
                      <a:t>383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E-4677-4502-90E8-96896060FC10}"/>
                </c:ext>
              </c:extLst>
            </c:dLbl>
            <c:dLbl>
              <c:idx val="383"/>
              <c:tx>
                <c:rich>
                  <a:bodyPr/>
                  <a:lstStyle/>
                  <a:p>
                    <a:r>
                      <a:rPr lang="it-IT"/>
                      <a:t>384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F-4677-4502-90E8-96896060FC10}"/>
                </c:ext>
              </c:extLst>
            </c:dLbl>
            <c:dLbl>
              <c:idx val="384"/>
              <c:tx>
                <c:rich>
                  <a:bodyPr/>
                  <a:lstStyle/>
                  <a:p>
                    <a:r>
                      <a:rPr lang="it-IT"/>
                      <a:t>385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0-4677-4502-90E8-96896060FC10}"/>
                </c:ext>
              </c:extLst>
            </c:dLbl>
            <c:dLbl>
              <c:idx val="385"/>
              <c:tx>
                <c:rich>
                  <a:bodyPr/>
                  <a:lstStyle/>
                  <a:p>
                    <a:r>
                      <a:rPr lang="it-IT"/>
                      <a:t>386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1-4677-4502-90E8-96896060FC10}"/>
                </c:ext>
              </c:extLst>
            </c:dLbl>
            <c:dLbl>
              <c:idx val="386"/>
              <c:tx>
                <c:rich>
                  <a:bodyPr/>
                  <a:lstStyle/>
                  <a:p>
                    <a:r>
                      <a:rPr lang="it-IT"/>
                      <a:t>387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2-4677-4502-90E8-96896060FC10}"/>
                </c:ext>
              </c:extLst>
            </c:dLbl>
            <c:dLbl>
              <c:idx val="387"/>
              <c:tx>
                <c:rich>
                  <a:bodyPr/>
                  <a:lstStyle/>
                  <a:p>
                    <a:r>
                      <a:rPr lang="it-IT"/>
                      <a:t>388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3-4677-4502-90E8-96896060FC10}"/>
                </c:ext>
              </c:extLst>
            </c:dLbl>
            <c:dLbl>
              <c:idx val="388"/>
              <c:tx>
                <c:rich>
                  <a:bodyPr/>
                  <a:lstStyle/>
                  <a:p>
                    <a:r>
                      <a:rPr lang="it-IT"/>
                      <a:t>389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4-4677-4502-90E8-96896060FC10}"/>
                </c:ext>
              </c:extLst>
            </c:dLbl>
            <c:dLbl>
              <c:idx val="389"/>
              <c:tx>
                <c:rich>
                  <a:bodyPr/>
                  <a:lstStyle/>
                  <a:p>
                    <a:r>
                      <a:rPr lang="it-IT"/>
                      <a:t>390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5-4677-4502-90E8-96896060FC10}"/>
                </c:ext>
              </c:extLst>
            </c:dLbl>
            <c:dLbl>
              <c:idx val="390"/>
              <c:tx>
                <c:rich>
                  <a:bodyPr/>
                  <a:lstStyle/>
                  <a:p>
                    <a:r>
                      <a:rPr lang="it-IT"/>
                      <a:t>391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6-4677-4502-90E8-96896060FC10}"/>
                </c:ext>
              </c:extLst>
            </c:dLbl>
            <c:dLbl>
              <c:idx val="391"/>
              <c:tx>
                <c:rich>
                  <a:bodyPr/>
                  <a:lstStyle/>
                  <a:p>
                    <a:r>
                      <a:rPr lang="it-IT"/>
                      <a:t>392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7-4677-4502-90E8-96896060FC10}"/>
                </c:ext>
              </c:extLst>
            </c:dLbl>
            <c:dLbl>
              <c:idx val="392"/>
              <c:tx>
                <c:rich>
                  <a:bodyPr/>
                  <a:lstStyle/>
                  <a:p>
                    <a:r>
                      <a:rPr lang="it-IT"/>
                      <a:t>393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8-4677-4502-90E8-96896060FC10}"/>
                </c:ext>
              </c:extLst>
            </c:dLbl>
            <c:dLbl>
              <c:idx val="393"/>
              <c:tx>
                <c:rich>
                  <a:bodyPr/>
                  <a:lstStyle/>
                  <a:p>
                    <a:r>
                      <a:rPr lang="it-IT"/>
                      <a:t>394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9-4677-4502-90E8-96896060FC10}"/>
                </c:ext>
              </c:extLst>
            </c:dLbl>
            <c:dLbl>
              <c:idx val="394"/>
              <c:tx>
                <c:rich>
                  <a:bodyPr/>
                  <a:lstStyle/>
                  <a:p>
                    <a:r>
                      <a:rPr lang="it-IT"/>
                      <a:t>395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A-4677-4502-90E8-96896060FC10}"/>
                </c:ext>
              </c:extLst>
            </c:dLbl>
            <c:dLbl>
              <c:idx val="395"/>
              <c:tx>
                <c:rich>
                  <a:bodyPr/>
                  <a:lstStyle/>
                  <a:p>
                    <a:r>
                      <a:rPr lang="it-IT"/>
                      <a:t>396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B-4677-4502-90E8-96896060FC10}"/>
                </c:ext>
              </c:extLst>
            </c:dLbl>
            <c:dLbl>
              <c:idx val="396"/>
              <c:tx>
                <c:rich>
                  <a:bodyPr/>
                  <a:lstStyle/>
                  <a:p>
                    <a:r>
                      <a:rPr lang="it-IT"/>
                      <a:t>397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C-4677-4502-90E8-96896060FC10}"/>
                </c:ext>
              </c:extLst>
            </c:dLbl>
            <c:dLbl>
              <c:idx val="397"/>
              <c:tx>
                <c:rich>
                  <a:bodyPr/>
                  <a:lstStyle/>
                  <a:p>
                    <a:r>
                      <a:rPr lang="it-IT"/>
                      <a:t>398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D-4677-4502-90E8-96896060FC10}"/>
                </c:ext>
              </c:extLst>
            </c:dLbl>
            <c:dLbl>
              <c:idx val="398"/>
              <c:tx>
                <c:rich>
                  <a:bodyPr/>
                  <a:lstStyle/>
                  <a:p>
                    <a:r>
                      <a:rPr lang="it-IT"/>
                      <a:t>399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E-4677-4502-90E8-96896060FC10}"/>
                </c:ext>
              </c:extLst>
            </c:dLbl>
            <c:dLbl>
              <c:idx val="399"/>
              <c:tx>
                <c:rich>
                  <a:bodyPr/>
                  <a:lstStyle/>
                  <a:p>
                    <a:r>
                      <a:rPr lang="it-IT"/>
                      <a:t>400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F-4677-4502-90E8-96896060FC10}"/>
                </c:ext>
              </c:extLst>
            </c:dLbl>
            <c:dLbl>
              <c:idx val="400"/>
              <c:tx>
                <c:rich>
                  <a:bodyPr/>
                  <a:lstStyle/>
                  <a:p>
                    <a:r>
                      <a:rPr lang="it-IT"/>
                      <a:t>401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0-4677-4502-90E8-96896060FC10}"/>
                </c:ext>
              </c:extLst>
            </c:dLbl>
            <c:dLbl>
              <c:idx val="401"/>
              <c:tx>
                <c:rich>
                  <a:bodyPr/>
                  <a:lstStyle/>
                  <a:p>
                    <a:r>
                      <a:rPr lang="it-IT"/>
                      <a:t>402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1-4677-4502-90E8-96896060FC10}"/>
                </c:ext>
              </c:extLst>
            </c:dLbl>
            <c:dLbl>
              <c:idx val="402"/>
              <c:tx>
                <c:rich>
                  <a:bodyPr/>
                  <a:lstStyle/>
                  <a:p>
                    <a:r>
                      <a:rPr lang="it-IT"/>
                      <a:t>403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2-4677-4502-90E8-96896060FC10}"/>
                </c:ext>
              </c:extLst>
            </c:dLbl>
            <c:dLbl>
              <c:idx val="403"/>
              <c:tx>
                <c:rich>
                  <a:bodyPr/>
                  <a:lstStyle/>
                  <a:p>
                    <a:r>
                      <a:rPr lang="it-IT"/>
                      <a:t>404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3-4677-4502-90E8-96896060FC10}"/>
                </c:ext>
              </c:extLst>
            </c:dLbl>
            <c:dLbl>
              <c:idx val="404"/>
              <c:tx>
                <c:rich>
                  <a:bodyPr/>
                  <a:lstStyle/>
                  <a:p>
                    <a:r>
                      <a:rPr lang="it-IT"/>
                      <a:t>405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4-4677-4502-90E8-96896060FC10}"/>
                </c:ext>
              </c:extLst>
            </c:dLbl>
            <c:dLbl>
              <c:idx val="405"/>
              <c:tx>
                <c:rich>
                  <a:bodyPr/>
                  <a:lstStyle/>
                  <a:p>
                    <a:r>
                      <a:rPr lang="it-IT"/>
                      <a:t>406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5-4677-4502-90E8-96896060FC10}"/>
                </c:ext>
              </c:extLst>
            </c:dLbl>
            <c:dLbl>
              <c:idx val="406"/>
              <c:tx>
                <c:rich>
                  <a:bodyPr/>
                  <a:lstStyle/>
                  <a:p>
                    <a:r>
                      <a:rPr lang="it-IT"/>
                      <a:t>407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6-4677-4502-90E8-96896060FC10}"/>
                </c:ext>
              </c:extLst>
            </c:dLbl>
            <c:dLbl>
              <c:idx val="407"/>
              <c:tx>
                <c:rich>
                  <a:bodyPr/>
                  <a:lstStyle/>
                  <a:p>
                    <a:r>
                      <a:rPr lang="it-IT"/>
                      <a:t>408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7-4677-4502-90E8-96896060FC10}"/>
                </c:ext>
              </c:extLst>
            </c:dLbl>
            <c:dLbl>
              <c:idx val="408"/>
              <c:tx>
                <c:rich>
                  <a:bodyPr/>
                  <a:lstStyle/>
                  <a:p>
                    <a:r>
                      <a:rPr lang="it-IT"/>
                      <a:t>409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8-4677-4502-90E8-96896060FC10}"/>
                </c:ext>
              </c:extLst>
            </c:dLbl>
            <c:dLbl>
              <c:idx val="409"/>
              <c:tx>
                <c:rich>
                  <a:bodyPr/>
                  <a:lstStyle/>
                  <a:p>
                    <a:r>
                      <a:rPr lang="it-IT"/>
                      <a:t>410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9-4677-4502-90E8-96896060FC10}"/>
                </c:ext>
              </c:extLst>
            </c:dLbl>
            <c:dLbl>
              <c:idx val="410"/>
              <c:tx>
                <c:rich>
                  <a:bodyPr/>
                  <a:lstStyle/>
                  <a:p>
                    <a:r>
                      <a:rPr lang="it-IT"/>
                      <a:t>411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A-4677-4502-90E8-96896060FC10}"/>
                </c:ext>
              </c:extLst>
            </c:dLbl>
            <c:dLbl>
              <c:idx val="411"/>
              <c:tx>
                <c:rich>
                  <a:bodyPr/>
                  <a:lstStyle/>
                  <a:p>
                    <a:r>
                      <a:rPr lang="it-IT"/>
                      <a:t>412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B-4677-4502-90E8-96896060FC10}"/>
                </c:ext>
              </c:extLst>
            </c:dLbl>
            <c:dLbl>
              <c:idx val="412"/>
              <c:tx>
                <c:rich>
                  <a:bodyPr/>
                  <a:lstStyle/>
                  <a:p>
                    <a:r>
                      <a:rPr lang="it-IT"/>
                      <a:t>413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C-4677-4502-90E8-96896060FC10}"/>
                </c:ext>
              </c:extLst>
            </c:dLbl>
            <c:dLbl>
              <c:idx val="413"/>
              <c:tx>
                <c:rich>
                  <a:bodyPr/>
                  <a:lstStyle/>
                  <a:p>
                    <a:r>
                      <a:rPr lang="it-IT"/>
                      <a:t>414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D-4677-4502-90E8-96896060FC10}"/>
                </c:ext>
              </c:extLst>
            </c:dLbl>
            <c:dLbl>
              <c:idx val="414"/>
              <c:tx>
                <c:rich>
                  <a:bodyPr/>
                  <a:lstStyle/>
                  <a:p>
                    <a:r>
                      <a:rPr lang="it-IT"/>
                      <a:t>415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E-4677-4502-90E8-96896060FC10}"/>
                </c:ext>
              </c:extLst>
            </c:dLbl>
            <c:dLbl>
              <c:idx val="415"/>
              <c:tx>
                <c:rich>
                  <a:bodyPr/>
                  <a:lstStyle/>
                  <a:p>
                    <a:r>
                      <a:rPr lang="it-IT"/>
                      <a:t>416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F-4677-4502-90E8-96896060FC10}"/>
                </c:ext>
              </c:extLst>
            </c:dLbl>
            <c:dLbl>
              <c:idx val="416"/>
              <c:tx>
                <c:rich>
                  <a:bodyPr/>
                  <a:lstStyle/>
                  <a:p>
                    <a:r>
                      <a:rPr lang="it-IT"/>
                      <a:t>417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0-4677-4502-90E8-96896060FC10}"/>
                </c:ext>
              </c:extLst>
            </c:dLbl>
            <c:dLbl>
              <c:idx val="417"/>
              <c:tx>
                <c:rich>
                  <a:bodyPr/>
                  <a:lstStyle/>
                  <a:p>
                    <a:r>
                      <a:rPr lang="it-IT"/>
                      <a:t>418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1-4677-4502-90E8-96896060FC10}"/>
                </c:ext>
              </c:extLst>
            </c:dLbl>
            <c:dLbl>
              <c:idx val="418"/>
              <c:tx>
                <c:rich>
                  <a:bodyPr/>
                  <a:lstStyle/>
                  <a:p>
                    <a:r>
                      <a:rPr lang="it-IT"/>
                      <a:t>419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2-4677-4502-90E8-96896060FC10}"/>
                </c:ext>
              </c:extLst>
            </c:dLbl>
            <c:dLbl>
              <c:idx val="419"/>
              <c:tx>
                <c:rich>
                  <a:bodyPr/>
                  <a:lstStyle/>
                  <a:p>
                    <a:r>
                      <a:rPr lang="it-IT"/>
                      <a:t>420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3-4677-4502-90E8-96896060FC10}"/>
                </c:ext>
              </c:extLst>
            </c:dLbl>
            <c:dLbl>
              <c:idx val="420"/>
              <c:tx>
                <c:rich>
                  <a:bodyPr/>
                  <a:lstStyle/>
                  <a:p>
                    <a:r>
                      <a:rPr lang="it-IT"/>
                      <a:t>421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4-4677-4502-90E8-96896060FC10}"/>
                </c:ext>
              </c:extLst>
            </c:dLbl>
            <c:dLbl>
              <c:idx val="421"/>
              <c:tx>
                <c:rich>
                  <a:bodyPr/>
                  <a:lstStyle/>
                  <a:p>
                    <a:r>
                      <a:rPr lang="it-IT"/>
                      <a:t>422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5-4677-4502-90E8-96896060FC10}"/>
                </c:ext>
              </c:extLst>
            </c:dLbl>
            <c:dLbl>
              <c:idx val="422"/>
              <c:tx>
                <c:rich>
                  <a:bodyPr/>
                  <a:lstStyle/>
                  <a:p>
                    <a:r>
                      <a:rPr lang="it-IT"/>
                      <a:t>423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6-4677-4502-90E8-96896060FC10}"/>
                </c:ext>
              </c:extLst>
            </c:dLbl>
            <c:dLbl>
              <c:idx val="423"/>
              <c:tx>
                <c:rich>
                  <a:bodyPr/>
                  <a:lstStyle/>
                  <a:p>
                    <a:r>
                      <a:rPr lang="it-IT"/>
                      <a:t>424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7-4677-4502-90E8-96896060FC10}"/>
                </c:ext>
              </c:extLst>
            </c:dLbl>
            <c:dLbl>
              <c:idx val="424"/>
              <c:tx>
                <c:rich>
                  <a:bodyPr/>
                  <a:lstStyle/>
                  <a:p>
                    <a:r>
                      <a:rPr lang="it-IT"/>
                      <a:t>425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8-4677-4502-90E8-96896060FC10}"/>
                </c:ext>
              </c:extLst>
            </c:dLbl>
            <c:dLbl>
              <c:idx val="425"/>
              <c:tx>
                <c:rich>
                  <a:bodyPr/>
                  <a:lstStyle/>
                  <a:p>
                    <a:r>
                      <a:rPr lang="it-IT"/>
                      <a:t>426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9-4677-4502-90E8-96896060FC10}"/>
                </c:ext>
              </c:extLst>
            </c:dLbl>
            <c:dLbl>
              <c:idx val="426"/>
              <c:tx>
                <c:rich>
                  <a:bodyPr/>
                  <a:lstStyle/>
                  <a:p>
                    <a:r>
                      <a:rPr lang="it-IT"/>
                      <a:t>427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A-4677-4502-90E8-96896060FC10}"/>
                </c:ext>
              </c:extLst>
            </c:dLbl>
            <c:dLbl>
              <c:idx val="427"/>
              <c:tx>
                <c:rich>
                  <a:bodyPr/>
                  <a:lstStyle/>
                  <a:p>
                    <a:r>
                      <a:rPr lang="it-IT"/>
                      <a:t>428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B-4677-4502-90E8-96896060FC10}"/>
                </c:ext>
              </c:extLst>
            </c:dLbl>
            <c:dLbl>
              <c:idx val="428"/>
              <c:tx>
                <c:rich>
                  <a:bodyPr/>
                  <a:lstStyle/>
                  <a:p>
                    <a:r>
                      <a:rPr lang="it-IT"/>
                      <a:t>429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C-4677-4502-90E8-96896060FC10}"/>
                </c:ext>
              </c:extLst>
            </c:dLbl>
            <c:dLbl>
              <c:idx val="429"/>
              <c:tx>
                <c:rich>
                  <a:bodyPr/>
                  <a:lstStyle/>
                  <a:p>
                    <a:r>
                      <a:rPr lang="it-IT"/>
                      <a:t>430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D-4677-4502-90E8-96896060FC10}"/>
                </c:ext>
              </c:extLst>
            </c:dLbl>
            <c:dLbl>
              <c:idx val="430"/>
              <c:tx>
                <c:rich>
                  <a:bodyPr/>
                  <a:lstStyle/>
                  <a:p>
                    <a:r>
                      <a:rPr lang="it-IT"/>
                      <a:t>431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E-4677-4502-90E8-96896060FC10}"/>
                </c:ext>
              </c:extLst>
            </c:dLbl>
            <c:dLbl>
              <c:idx val="431"/>
              <c:tx>
                <c:rich>
                  <a:bodyPr/>
                  <a:lstStyle/>
                  <a:p>
                    <a:r>
                      <a:rPr lang="it-IT"/>
                      <a:t>432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F-4677-4502-90E8-96896060FC10}"/>
                </c:ext>
              </c:extLst>
            </c:dLbl>
            <c:dLbl>
              <c:idx val="432"/>
              <c:tx>
                <c:rich>
                  <a:bodyPr/>
                  <a:lstStyle/>
                  <a:p>
                    <a:r>
                      <a:rPr lang="it-IT"/>
                      <a:t>433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0-4677-4502-90E8-96896060FC10}"/>
                </c:ext>
              </c:extLst>
            </c:dLbl>
            <c:dLbl>
              <c:idx val="433"/>
              <c:tx>
                <c:rich>
                  <a:bodyPr/>
                  <a:lstStyle/>
                  <a:p>
                    <a:r>
                      <a:rPr lang="it-IT"/>
                      <a:t>434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1-4677-4502-90E8-96896060FC10}"/>
                </c:ext>
              </c:extLst>
            </c:dLbl>
            <c:dLbl>
              <c:idx val="434"/>
              <c:tx>
                <c:rich>
                  <a:bodyPr/>
                  <a:lstStyle/>
                  <a:p>
                    <a:r>
                      <a:rPr lang="it-IT"/>
                      <a:t>435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2-4677-4502-90E8-96896060FC10}"/>
                </c:ext>
              </c:extLst>
            </c:dLbl>
            <c:dLbl>
              <c:idx val="435"/>
              <c:tx>
                <c:rich>
                  <a:bodyPr/>
                  <a:lstStyle/>
                  <a:p>
                    <a:r>
                      <a:rPr lang="it-IT"/>
                      <a:t>436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3-4677-4502-90E8-96896060FC10}"/>
                </c:ext>
              </c:extLst>
            </c:dLbl>
            <c:dLbl>
              <c:idx val="436"/>
              <c:tx>
                <c:rich>
                  <a:bodyPr/>
                  <a:lstStyle/>
                  <a:p>
                    <a:r>
                      <a:rPr lang="it-IT"/>
                      <a:t>437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4-4677-4502-90E8-96896060FC10}"/>
                </c:ext>
              </c:extLst>
            </c:dLbl>
            <c:dLbl>
              <c:idx val="437"/>
              <c:tx>
                <c:rich>
                  <a:bodyPr/>
                  <a:lstStyle/>
                  <a:p>
                    <a:r>
                      <a:rPr lang="it-IT"/>
                      <a:t>438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5-4677-4502-90E8-96896060FC10}"/>
                </c:ext>
              </c:extLst>
            </c:dLbl>
            <c:dLbl>
              <c:idx val="438"/>
              <c:tx>
                <c:rich>
                  <a:bodyPr/>
                  <a:lstStyle/>
                  <a:p>
                    <a:r>
                      <a:rPr lang="it-IT"/>
                      <a:t>439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6-4677-4502-90E8-96896060FC10}"/>
                </c:ext>
              </c:extLst>
            </c:dLbl>
            <c:dLbl>
              <c:idx val="439"/>
              <c:tx>
                <c:rich>
                  <a:bodyPr/>
                  <a:lstStyle/>
                  <a:p>
                    <a:r>
                      <a:rPr lang="it-IT"/>
                      <a:t>440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7-4677-4502-90E8-96896060FC10}"/>
                </c:ext>
              </c:extLst>
            </c:dLbl>
            <c:dLbl>
              <c:idx val="440"/>
              <c:tx>
                <c:rich>
                  <a:bodyPr/>
                  <a:lstStyle/>
                  <a:p>
                    <a:r>
                      <a:rPr lang="it-IT"/>
                      <a:t>441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8-4677-4502-90E8-96896060FC10}"/>
                </c:ext>
              </c:extLst>
            </c:dLbl>
            <c:dLbl>
              <c:idx val="441"/>
              <c:tx>
                <c:rich>
                  <a:bodyPr/>
                  <a:lstStyle/>
                  <a:p>
                    <a:r>
                      <a:rPr lang="it-IT"/>
                      <a:t>442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9-4677-4502-90E8-96896060FC10}"/>
                </c:ext>
              </c:extLst>
            </c:dLbl>
            <c:dLbl>
              <c:idx val="442"/>
              <c:tx>
                <c:rich>
                  <a:bodyPr/>
                  <a:lstStyle/>
                  <a:p>
                    <a:r>
                      <a:rPr lang="it-IT"/>
                      <a:t>443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A-4677-4502-90E8-96896060FC10}"/>
                </c:ext>
              </c:extLst>
            </c:dLbl>
            <c:dLbl>
              <c:idx val="443"/>
              <c:tx>
                <c:rich>
                  <a:bodyPr/>
                  <a:lstStyle/>
                  <a:p>
                    <a:r>
                      <a:rPr lang="it-IT"/>
                      <a:t>444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B-4677-4502-90E8-96896060FC10}"/>
                </c:ext>
              </c:extLst>
            </c:dLbl>
            <c:dLbl>
              <c:idx val="444"/>
              <c:tx>
                <c:rich>
                  <a:bodyPr/>
                  <a:lstStyle/>
                  <a:p>
                    <a:r>
                      <a:rPr lang="it-IT"/>
                      <a:t>445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C-4677-4502-90E8-96896060FC10}"/>
                </c:ext>
              </c:extLst>
            </c:dLbl>
            <c:dLbl>
              <c:idx val="445"/>
              <c:tx>
                <c:rich>
                  <a:bodyPr/>
                  <a:lstStyle/>
                  <a:p>
                    <a:r>
                      <a:rPr lang="it-IT"/>
                      <a:t>446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D-4677-4502-90E8-96896060FC10}"/>
                </c:ext>
              </c:extLst>
            </c:dLbl>
            <c:dLbl>
              <c:idx val="446"/>
              <c:tx>
                <c:rich>
                  <a:bodyPr/>
                  <a:lstStyle/>
                  <a:p>
                    <a:r>
                      <a:rPr lang="it-IT"/>
                      <a:t>447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E-4677-4502-90E8-96896060FC10}"/>
                </c:ext>
              </c:extLst>
            </c:dLbl>
            <c:dLbl>
              <c:idx val="447"/>
              <c:tx>
                <c:rich>
                  <a:bodyPr/>
                  <a:lstStyle/>
                  <a:p>
                    <a:r>
                      <a:rPr lang="it-IT"/>
                      <a:t>448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F-4677-4502-90E8-96896060FC10}"/>
                </c:ext>
              </c:extLst>
            </c:dLbl>
            <c:dLbl>
              <c:idx val="448"/>
              <c:tx>
                <c:rich>
                  <a:bodyPr/>
                  <a:lstStyle/>
                  <a:p>
                    <a:r>
                      <a:rPr lang="it-IT"/>
                      <a:t>449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0-4677-4502-90E8-96896060FC10}"/>
                </c:ext>
              </c:extLst>
            </c:dLbl>
            <c:dLbl>
              <c:idx val="449"/>
              <c:tx>
                <c:rich>
                  <a:bodyPr/>
                  <a:lstStyle/>
                  <a:p>
                    <a:r>
                      <a:rPr lang="it-IT"/>
                      <a:t>450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1-4677-4502-90E8-96896060FC10}"/>
                </c:ext>
              </c:extLst>
            </c:dLbl>
            <c:dLbl>
              <c:idx val="450"/>
              <c:tx>
                <c:rich>
                  <a:bodyPr/>
                  <a:lstStyle/>
                  <a:p>
                    <a:r>
                      <a:rPr lang="it-IT"/>
                      <a:t>451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2-4677-4502-90E8-96896060FC10}"/>
                </c:ext>
              </c:extLst>
            </c:dLbl>
            <c:dLbl>
              <c:idx val="451"/>
              <c:tx>
                <c:rich>
                  <a:bodyPr/>
                  <a:lstStyle/>
                  <a:p>
                    <a:r>
                      <a:rPr lang="it-IT"/>
                      <a:t>452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3-4677-4502-90E8-96896060FC10}"/>
                </c:ext>
              </c:extLst>
            </c:dLbl>
            <c:dLbl>
              <c:idx val="452"/>
              <c:tx>
                <c:rich>
                  <a:bodyPr/>
                  <a:lstStyle/>
                  <a:p>
                    <a:r>
                      <a:rPr lang="it-IT"/>
                      <a:t>453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4-4677-4502-90E8-96896060FC10}"/>
                </c:ext>
              </c:extLst>
            </c:dLbl>
            <c:dLbl>
              <c:idx val="453"/>
              <c:tx>
                <c:rich>
                  <a:bodyPr/>
                  <a:lstStyle/>
                  <a:p>
                    <a:r>
                      <a:rPr lang="it-IT"/>
                      <a:t>454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5-4677-4502-90E8-96896060FC10}"/>
                </c:ext>
              </c:extLst>
            </c:dLbl>
            <c:dLbl>
              <c:idx val="454"/>
              <c:tx>
                <c:rich>
                  <a:bodyPr/>
                  <a:lstStyle/>
                  <a:p>
                    <a:r>
                      <a:rPr lang="it-IT"/>
                      <a:t>455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6-4677-4502-90E8-96896060FC10}"/>
                </c:ext>
              </c:extLst>
            </c:dLbl>
            <c:dLbl>
              <c:idx val="455"/>
              <c:tx>
                <c:rich>
                  <a:bodyPr/>
                  <a:lstStyle/>
                  <a:p>
                    <a:r>
                      <a:rPr lang="it-IT"/>
                      <a:t>456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7-4677-4502-90E8-96896060FC10}"/>
                </c:ext>
              </c:extLst>
            </c:dLbl>
            <c:dLbl>
              <c:idx val="456"/>
              <c:tx>
                <c:rich>
                  <a:bodyPr/>
                  <a:lstStyle/>
                  <a:p>
                    <a:r>
                      <a:rPr lang="it-IT"/>
                      <a:t>457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8-4677-4502-90E8-96896060FC10}"/>
                </c:ext>
              </c:extLst>
            </c:dLbl>
            <c:dLbl>
              <c:idx val="457"/>
              <c:tx>
                <c:rich>
                  <a:bodyPr/>
                  <a:lstStyle/>
                  <a:p>
                    <a:r>
                      <a:rPr lang="it-IT"/>
                      <a:t>458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9-4677-4502-90E8-96896060FC10}"/>
                </c:ext>
              </c:extLst>
            </c:dLbl>
            <c:dLbl>
              <c:idx val="458"/>
              <c:tx>
                <c:rich>
                  <a:bodyPr/>
                  <a:lstStyle/>
                  <a:p>
                    <a:r>
                      <a:rPr lang="it-IT"/>
                      <a:t>459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A-4677-4502-90E8-96896060FC10}"/>
                </c:ext>
              </c:extLst>
            </c:dLbl>
            <c:dLbl>
              <c:idx val="459"/>
              <c:tx>
                <c:rich>
                  <a:bodyPr/>
                  <a:lstStyle/>
                  <a:p>
                    <a:r>
                      <a:rPr lang="it-IT"/>
                      <a:t>460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B-4677-4502-90E8-96896060FC10}"/>
                </c:ext>
              </c:extLst>
            </c:dLbl>
            <c:dLbl>
              <c:idx val="460"/>
              <c:tx>
                <c:rich>
                  <a:bodyPr/>
                  <a:lstStyle/>
                  <a:p>
                    <a:r>
                      <a:rPr lang="it-IT"/>
                      <a:t>461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C-4677-4502-90E8-96896060FC10}"/>
                </c:ext>
              </c:extLst>
            </c:dLbl>
            <c:dLbl>
              <c:idx val="461"/>
              <c:tx>
                <c:rich>
                  <a:bodyPr/>
                  <a:lstStyle/>
                  <a:p>
                    <a:r>
                      <a:rPr lang="it-IT"/>
                      <a:t>462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D-4677-4502-90E8-96896060FC10}"/>
                </c:ext>
              </c:extLst>
            </c:dLbl>
            <c:dLbl>
              <c:idx val="462"/>
              <c:tx>
                <c:rich>
                  <a:bodyPr/>
                  <a:lstStyle/>
                  <a:p>
                    <a:r>
                      <a:rPr lang="it-IT"/>
                      <a:t>463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E-4677-4502-90E8-96896060FC10}"/>
                </c:ext>
              </c:extLst>
            </c:dLbl>
            <c:dLbl>
              <c:idx val="463"/>
              <c:tx>
                <c:rich>
                  <a:bodyPr/>
                  <a:lstStyle/>
                  <a:p>
                    <a:r>
                      <a:rPr lang="it-IT"/>
                      <a:t>464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F-4677-4502-90E8-96896060FC10}"/>
                </c:ext>
              </c:extLst>
            </c:dLbl>
            <c:dLbl>
              <c:idx val="464"/>
              <c:tx>
                <c:rich>
                  <a:bodyPr/>
                  <a:lstStyle/>
                  <a:p>
                    <a:r>
                      <a:rPr lang="it-IT"/>
                      <a:t>465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0-4677-4502-90E8-96896060FC10}"/>
                </c:ext>
              </c:extLst>
            </c:dLbl>
            <c:dLbl>
              <c:idx val="465"/>
              <c:tx>
                <c:rich>
                  <a:bodyPr/>
                  <a:lstStyle/>
                  <a:p>
                    <a:r>
                      <a:rPr lang="it-IT"/>
                      <a:t>466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1-4677-4502-90E8-96896060FC10}"/>
                </c:ext>
              </c:extLst>
            </c:dLbl>
            <c:dLbl>
              <c:idx val="466"/>
              <c:tx>
                <c:rich>
                  <a:bodyPr/>
                  <a:lstStyle/>
                  <a:p>
                    <a:r>
                      <a:rPr lang="it-IT"/>
                      <a:t>467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2-4677-4502-90E8-96896060FC10}"/>
                </c:ext>
              </c:extLst>
            </c:dLbl>
            <c:dLbl>
              <c:idx val="467"/>
              <c:tx>
                <c:rich>
                  <a:bodyPr/>
                  <a:lstStyle/>
                  <a:p>
                    <a:r>
                      <a:rPr lang="it-IT"/>
                      <a:t>468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3-4677-4502-90E8-96896060FC10}"/>
                </c:ext>
              </c:extLst>
            </c:dLbl>
            <c:dLbl>
              <c:idx val="468"/>
              <c:tx>
                <c:rich>
                  <a:bodyPr/>
                  <a:lstStyle/>
                  <a:p>
                    <a:r>
                      <a:rPr lang="it-IT"/>
                      <a:t>469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4-4677-4502-90E8-96896060FC10}"/>
                </c:ext>
              </c:extLst>
            </c:dLbl>
            <c:dLbl>
              <c:idx val="469"/>
              <c:tx>
                <c:rich>
                  <a:bodyPr/>
                  <a:lstStyle/>
                  <a:p>
                    <a:r>
                      <a:rPr lang="it-IT"/>
                      <a:t>470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5-4677-4502-90E8-96896060FC10}"/>
                </c:ext>
              </c:extLst>
            </c:dLbl>
            <c:dLbl>
              <c:idx val="470"/>
              <c:tx>
                <c:rich>
                  <a:bodyPr/>
                  <a:lstStyle/>
                  <a:p>
                    <a:r>
                      <a:rPr lang="it-IT"/>
                      <a:t>471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6-4677-4502-90E8-96896060FC10}"/>
                </c:ext>
              </c:extLst>
            </c:dLbl>
            <c:dLbl>
              <c:idx val="471"/>
              <c:tx>
                <c:rich>
                  <a:bodyPr/>
                  <a:lstStyle/>
                  <a:p>
                    <a:r>
                      <a:rPr lang="it-IT"/>
                      <a:t>472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7-4677-4502-90E8-96896060FC10}"/>
                </c:ext>
              </c:extLst>
            </c:dLbl>
            <c:dLbl>
              <c:idx val="472"/>
              <c:tx>
                <c:rich>
                  <a:bodyPr/>
                  <a:lstStyle/>
                  <a:p>
                    <a:r>
                      <a:rPr lang="it-IT"/>
                      <a:t>473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8-4677-4502-90E8-96896060FC10}"/>
                </c:ext>
              </c:extLst>
            </c:dLbl>
            <c:dLbl>
              <c:idx val="473"/>
              <c:tx>
                <c:rich>
                  <a:bodyPr/>
                  <a:lstStyle/>
                  <a:p>
                    <a:r>
                      <a:rPr lang="it-IT"/>
                      <a:t>474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9-4677-4502-90E8-96896060FC10}"/>
                </c:ext>
              </c:extLst>
            </c:dLbl>
            <c:dLbl>
              <c:idx val="474"/>
              <c:tx>
                <c:rich>
                  <a:bodyPr/>
                  <a:lstStyle/>
                  <a:p>
                    <a:r>
                      <a:rPr lang="it-IT"/>
                      <a:t>475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A-4677-4502-90E8-96896060FC10}"/>
                </c:ext>
              </c:extLst>
            </c:dLbl>
            <c:dLbl>
              <c:idx val="475"/>
              <c:tx>
                <c:rich>
                  <a:bodyPr/>
                  <a:lstStyle/>
                  <a:p>
                    <a:r>
                      <a:rPr lang="it-IT"/>
                      <a:t>476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B-4677-4502-90E8-96896060FC10}"/>
                </c:ext>
              </c:extLst>
            </c:dLbl>
            <c:dLbl>
              <c:idx val="476"/>
              <c:tx>
                <c:rich>
                  <a:bodyPr/>
                  <a:lstStyle/>
                  <a:p>
                    <a:r>
                      <a:rPr lang="it-IT"/>
                      <a:t>477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C-4677-4502-90E8-96896060FC10}"/>
                </c:ext>
              </c:extLst>
            </c:dLbl>
            <c:dLbl>
              <c:idx val="477"/>
              <c:tx>
                <c:rich>
                  <a:bodyPr/>
                  <a:lstStyle/>
                  <a:p>
                    <a:r>
                      <a:rPr lang="it-IT"/>
                      <a:t>478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D-4677-4502-90E8-96896060FC10}"/>
                </c:ext>
              </c:extLst>
            </c:dLbl>
            <c:dLbl>
              <c:idx val="478"/>
              <c:tx>
                <c:rich>
                  <a:bodyPr/>
                  <a:lstStyle/>
                  <a:p>
                    <a:r>
                      <a:rPr lang="it-IT"/>
                      <a:t>479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E-4677-4502-90E8-96896060FC10}"/>
                </c:ext>
              </c:extLst>
            </c:dLbl>
            <c:dLbl>
              <c:idx val="479"/>
              <c:tx>
                <c:rich>
                  <a:bodyPr/>
                  <a:lstStyle/>
                  <a:p>
                    <a:r>
                      <a:rPr lang="it-IT"/>
                      <a:t>480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F-4677-4502-90E8-96896060FC10}"/>
                </c:ext>
              </c:extLst>
            </c:dLbl>
            <c:dLbl>
              <c:idx val="480"/>
              <c:tx>
                <c:rich>
                  <a:bodyPr/>
                  <a:lstStyle/>
                  <a:p>
                    <a:r>
                      <a:rPr lang="it-IT"/>
                      <a:t>481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0-4677-4502-90E8-96896060FC10}"/>
                </c:ext>
              </c:extLst>
            </c:dLbl>
            <c:dLbl>
              <c:idx val="481"/>
              <c:tx>
                <c:rich>
                  <a:bodyPr/>
                  <a:lstStyle/>
                  <a:p>
                    <a:r>
                      <a:rPr lang="it-IT"/>
                      <a:t>482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1-4677-4502-90E8-96896060FC10}"/>
                </c:ext>
              </c:extLst>
            </c:dLbl>
            <c:dLbl>
              <c:idx val="482"/>
              <c:tx>
                <c:rich>
                  <a:bodyPr/>
                  <a:lstStyle/>
                  <a:p>
                    <a:r>
                      <a:rPr lang="it-IT"/>
                      <a:t>483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2-4677-4502-90E8-96896060FC10}"/>
                </c:ext>
              </c:extLst>
            </c:dLbl>
            <c:dLbl>
              <c:idx val="483"/>
              <c:tx>
                <c:rich>
                  <a:bodyPr/>
                  <a:lstStyle/>
                  <a:p>
                    <a:r>
                      <a:rPr lang="it-IT"/>
                      <a:t>484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3-4677-4502-90E8-96896060FC10}"/>
                </c:ext>
              </c:extLst>
            </c:dLbl>
            <c:dLbl>
              <c:idx val="484"/>
              <c:tx>
                <c:rich>
                  <a:bodyPr/>
                  <a:lstStyle/>
                  <a:p>
                    <a:r>
                      <a:rPr lang="it-IT"/>
                      <a:t>485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4-4677-4502-90E8-96896060FC10}"/>
                </c:ext>
              </c:extLst>
            </c:dLbl>
            <c:dLbl>
              <c:idx val="485"/>
              <c:tx>
                <c:rich>
                  <a:bodyPr/>
                  <a:lstStyle/>
                  <a:p>
                    <a:r>
                      <a:rPr lang="it-IT"/>
                      <a:t>486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5-4677-4502-90E8-96896060FC10}"/>
                </c:ext>
              </c:extLst>
            </c:dLbl>
            <c:dLbl>
              <c:idx val="486"/>
              <c:tx>
                <c:rich>
                  <a:bodyPr/>
                  <a:lstStyle/>
                  <a:p>
                    <a:r>
                      <a:rPr lang="it-IT"/>
                      <a:t>487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6-4677-4502-90E8-96896060FC10}"/>
                </c:ext>
              </c:extLst>
            </c:dLbl>
            <c:dLbl>
              <c:idx val="487"/>
              <c:tx>
                <c:rich>
                  <a:bodyPr/>
                  <a:lstStyle/>
                  <a:p>
                    <a:r>
                      <a:rPr lang="it-IT"/>
                      <a:t>488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7-4677-4502-90E8-96896060FC10}"/>
                </c:ext>
              </c:extLst>
            </c:dLbl>
            <c:dLbl>
              <c:idx val="488"/>
              <c:tx>
                <c:rich>
                  <a:bodyPr/>
                  <a:lstStyle/>
                  <a:p>
                    <a:r>
                      <a:rPr lang="it-IT"/>
                      <a:t>489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8-4677-4502-90E8-96896060FC10}"/>
                </c:ext>
              </c:extLst>
            </c:dLbl>
            <c:dLbl>
              <c:idx val="489"/>
              <c:tx>
                <c:rich>
                  <a:bodyPr/>
                  <a:lstStyle/>
                  <a:p>
                    <a:r>
                      <a:rPr lang="it-IT"/>
                      <a:t>490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9-4677-4502-90E8-96896060FC10}"/>
                </c:ext>
              </c:extLst>
            </c:dLbl>
            <c:dLbl>
              <c:idx val="490"/>
              <c:tx>
                <c:rich>
                  <a:bodyPr/>
                  <a:lstStyle/>
                  <a:p>
                    <a:r>
                      <a:rPr lang="it-IT"/>
                      <a:t>491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A-4677-4502-90E8-96896060FC10}"/>
                </c:ext>
              </c:extLst>
            </c:dLbl>
            <c:dLbl>
              <c:idx val="491"/>
              <c:tx>
                <c:rich>
                  <a:bodyPr/>
                  <a:lstStyle/>
                  <a:p>
                    <a:r>
                      <a:rPr lang="it-IT"/>
                      <a:t>492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B-4677-4502-90E8-96896060FC10}"/>
                </c:ext>
              </c:extLst>
            </c:dLbl>
            <c:dLbl>
              <c:idx val="492"/>
              <c:tx>
                <c:rich>
                  <a:bodyPr/>
                  <a:lstStyle/>
                  <a:p>
                    <a:r>
                      <a:rPr lang="it-IT"/>
                      <a:t>493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C-4677-4502-90E8-96896060FC10}"/>
                </c:ext>
              </c:extLst>
            </c:dLbl>
            <c:dLbl>
              <c:idx val="493"/>
              <c:tx>
                <c:rich>
                  <a:bodyPr/>
                  <a:lstStyle/>
                  <a:p>
                    <a:r>
                      <a:rPr lang="it-IT"/>
                      <a:t>494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D-4677-4502-90E8-96896060FC10}"/>
                </c:ext>
              </c:extLst>
            </c:dLbl>
            <c:dLbl>
              <c:idx val="494"/>
              <c:tx>
                <c:rich>
                  <a:bodyPr/>
                  <a:lstStyle/>
                  <a:p>
                    <a:r>
                      <a:rPr lang="it-IT"/>
                      <a:t>495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E-4677-4502-90E8-96896060FC10}"/>
                </c:ext>
              </c:extLst>
            </c:dLbl>
            <c:dLbl>
              <c:idx val="495"/>
              <c:tx>
                <c:rich>
                  <a:bodyPr/>
                  <a:lstStyle/>
                  <a:p>
                    <a:r>
                      <a:rPr lang="it-IT"/>
                      <a:t>496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F-4677-4502-90E8-96896060FC10}"/>
                </c:ext>
              </c:extLst>
            </c:dLbl>
            <c:dLbl>
              <c:idx val="496"/>
              <c:tx>
                <c:rich>
                  <a:bodyPr/>
                  <a:lstStyle/>
                  <a:p>
                    <a:r>
                      <a:rPr lang="it-IT"/>
                      <a:t>497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0-4677-4502-90E8-96896060FC10}"/>
                </c:ext>
              </c:extLst>
            </c:dLbl>
            <c:dLbl>
              <c:idx val="497"/>
              <c:tx>
                <c:rich>
                  <a:bodyPr/>
                  <a:lstStyle/>
                  <a:p>
                    <a:r>
                      <a:rPr lang="it-IT"/>
                      <a:t>498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1-4677-4502-90E8-96896060FC10}"/>
                </c:ext>
              </c:extLst>
            </c:dLbl>
            <c:dLbl>
              <c:idx val="498"/>
              <c:tx>
                <c:rich>
                  <a:bodyPr/>
                  <a:lstStyle/>
                  <a:p>
                    <a:r>
                      <a:rPr lang="it-IT"/>
                      <a:t>499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2-4677-4502-90E8-96896060FC10}"/>
                </c:ext>
              </c:extLst>
            </c:dLbl>
            <c:dLbl>
              <c:idx val="499"/>
              <c:tx>
                <c:rich>
                  <a:bodyPr/>
                  <a:lstStyle/>
                  <a:p>
                    <a:r>
                      <a:rPr lang="it-IT"/>
                      <a:t>500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3-4677-4502-90E8-96896060FC1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Computation!$CG$299:$CG$398</c:f>
              <c:numCache>
                <c:formatCode>General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xVal>
          <c:yVal>
            <c:numRef>
              <c:f>Computation!$CH$299:$CH$398</c:f>
              <c:numCache>
                <c:formatCode>General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1F4-4677-4502-90E8-96896060FC1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>
                  <a:alpha val="11000"/>
                </a:schemeClr>
              </a:solidFill>
              <a:ln>
                <a:noFill/>
              </a:ln>
            </c:spPr>
          </c:marker>
          <c:xVal>
            <c:numRef>
              <c:f>Computation!$F$5:$F$220</c:f>
              <c:numCache>
                <c:formatCode>General</c:formatCode>
                <c:ptCount val="216"/>
                <c:pt idx="0">
                  <c:v>22</c:v>
                </c:pt>
                <c:pt idx="1">
                  <c:v>30</c:v>
                </c:pt>
                <c:pt idx="2">
                  <c:v>29</c:v>
                </c:pt>
                <c:pt idx="3">
                  <c:v>32</c:v>
                </c:pt>
                <c:pt idx="4">
                  <c:v>34</c:v>
                </c:pt>
                <c:pt idx="5">
                  <c:v>28</c:v>
                </c:pt>
                <c:pt idx="6">
                  <c:v>30</c:v>
                </c:pt>
                <c:pt idx="7">
                  <c:v>30</c:v>
                </c:pt>
                <c:pt idx="8">
                  <c:v>24</c:v>
                </c:pt>
                <c:pt idx="9">
                  <c:v>25</c:v>
                </c:pt>
                <c:pt idx="10">
                  <c:v>27</c:v>
                </c:pt>
                <c:pt idx="11">
                  <c:v>25</c:v>
                </c:pt>
                <c:pt idx="12">
                  <c:v>31</c:v>
                </c:pt>
                <c:pt idx="13">
                  <c:v>27</c:v>
                </c:pt>
                <c:pt idx="14">
                  <c:v>30</c:v>
                </c:pt>
                <c:pt idx="15">
                  <c:v>28</c:v>
                </c:pt>
                <c:pt idx="16">
                  <c:v>28</c:v>
                </c:pt>
                <c:pt idx="17">
                  <c:v>34</c:v>
                </c:pt>
                <c:pt idx="18">
                  <c:v>31</c:v>
                </c:pt>
                <c:pt idx="19">
                  <c:v>22</c:v>
                </c:pt>
                <c:pt idx="20">
                  <c:v>36</c:v>
                </c:pt>
                <c:pt idx="21">
                  <c:v>27</c:v>
                </c:pt>
                <c:pt idx="22">
                  <c:v>30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27</c:v>
                </c:pt>
                <c:pt idx="27">
                  <c:v>32</c:v>
                </c:pt>
                <c:pt idx="28">
                  <c:v>32</c:v>
                </c:pt>
                <c:pt idx="29">
                  <c:v>28</c:v>
                </c:pt>
                <c:pt idx="30">
                  <c:v>32</c:v>
                </c:pt>
                <c:pt idx="31">
                  <c:v>36</c:v>
                </c:pt>
                <c:pt idx="32">
                  <c:v>30</c:v>
                </c:pt>
                <c:pt idx="33">
                  <c:v>20</c:v>
                </c:pt>
                <c:pt idx="34">
                  <c:v>27</c:v>
                </c:pt>
                <c:pt idx="35">
                  <c:v>26</c:v>
                </c:pt>
                <c:pt idx="36">
                  <c:v>30</c:v>
                </c:pt>
                <c:pt idx="37">
                  <c:v>22</c:v>
                </c:pt>
                <c:pt idx="38">
                  <c:v>29</c:v>
                </c:pt>
                <c:pt idx="39">
                  <c:v>28</c:v>
                </c:pt>
                <c:pt idx="40">
                  <c:v>30</c:v>
                </c:pt>
                <c:pt idx="41">
                  <c:v>21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30</c:v>
                </c:pt>
                <c:pt idx="46">
                  <c:v>27</c:v>
                </c:pt>
                <c:pt idx="47">
                  <c:v>32</c:v>
                </c:pt>
                <c:pt idx="48">
                  <c:v>32</c:v>
                </c:pt>
                <c:pt idx="49">
                  <c:v>33</c:v>
                </c:pt>
                <c:pt idx="50">
                  <c:v>26</c:v>
                </c:pt>
                <c:pt idx="51">
                  <c:v>24</c:v>
                </c:pt>
                <c:pt idx="52">
                  <c:v>30</c:v>
                </c:pt>
                <c:pt idx="53">
                  <c:v>22</c:v>
                </c:pt>
                <c:pt idx="54">
                  <c:v>32</c:v>
                </c:pt>
                <c:pt idx="55">
                  <c:v>17</c:v>
                </c:pt>
                <c:pt idx="56">
                  <c:v>32</c:v>
                </c:pt>
                <c:pt idx="57">
                  <c:v>26</c:v>
                </c:pt>
                <c:pt idx="58">
                  <c:v>24</c:v>
                </c:pt>
                <c:pt idx="59">
                  <c:v>30</c:v>
                </c:pt>
                <c:pt idx="60">
                  <c:v>29</c:v>
                </c:pt>
                <c:pt idx="61">
                  <c:v>25</c:v>
                </c:pt>
                <c:pt idx="62">
                  <c:v>33</c:v>
                </c:pt>
                <c:pt idx="63">
                  <c:v>22</c:v>
                </c:pt>
                <c:pt idx="64">
                  <c:v>26</c:v>
                </c:pt>
                <c:pt idx="65">
                  <c:v>35</c:v>
                </c:pt>
                <c:pt idx="66">
                  <c:v>24</c:v>
                </c:pt>
                <c:pt idx="67">
                  <c:v>23</c:v>
                </c:pt>
                <c:pt idx="68">
                  <c:v>31</c:v>
                </c:pt>
                <c:pt idx="69">
                  <c:v>26</c:v>
                </c:pt>
                <c:pt idx="70">
                  <c:v>23</c:v>
                </c:pt>
                <c:pt idx="71">
                  <c:v>25</c:v>
                </c:pt>
                <c:pt idx="72">
                  <c:v>29</c:v>
                </c:pt>
                <c:pt idx="73">
                  <c:v>25</c:v>
                </c:pt>
                <c:pt idx="74">
                  <c:v>30</c:v>
                </c:pt>
                <c:pt idx="75">
                  <c:v>24</c:v>
                </c:pt>
                <c:pt idx="76">
                  <c:v>31</c:v>
                </c:pt>
                <c:pt idx="77">
                  <c:v>31</c:v>
                </c:pt>
                <c:pt idx="78">
                  <c:v>25</c:v>
                </c:pt>
                <c:pt idx="79">
                  <c:v>27</c:v>
                </c:pt>
                <c:pt idx="80">
                  <c:v>19</c:v>
                </c:pt>
                <c:pt idx="81">
                  <c:v>25</c:v>
                </c:pt>
                <c:pt idx="82">
                  <c:v>23</c:v>
                </c:pt>
                <c:pt idx="83">
                  <c:v>19</c:v>
                </c:pt>
                <c:pt idx="84">
                  <c:v>22</c:v>
                </c:pt>
                <c:pt idx="85">
                  <c:v>26</c:v>
                </c:pt>
                <c:pt idx="86">
                  <c:v>25</c:v>
                </c:pt>
                <c:pt idx="87">
                  <c:v>26</c:v>
                </c:pt>
                <c:pt idx="88">
                  <c:v>13</c:v>
                </c:pt>
                <c:pt idx="89">
                  <c:v>16</c:v>
                </c:pt>
                <c:pt idx="90">
                  <c:v>32</c:v>
                </c:pt>
                <c:pt idx="91">
                  <c:v>27</c:v>
                </c:pt>
                <c:pt idx="92">
                  <c:v>28</c:v>
                </c:pt>
                <c:pt idx="93">
                  <c:v>27</c:v>
                </c:pt>
                <c:pt idx="94">
                  <c:v>28</c:v>
                </c:pt>
                <c:pt idx="95">
                  <c:v>23</c:v>
                </c:pt>
                <c:pt idx="96">
                  <c:v>19</c:v>
                </c:pt>
                <c:pt idx="97">
                  <c:v>30</c:v>
                </c:pt>
                <c:pt idx="98">
                  <c:v>33</c:v>
                </c:pt>
                <c:pt idx="99">
                  <c:v>25</c:v>
                </c:pt>
                <c:pt idx="100">
                  <c:v>26</c:v>
                </c:pt>
                <c:pt idx="101">
                  <c:v>27</c:v>
                </c:pt>
                <c:pt idx="102">
                  <c:v>27</c:v>
                </c:pt>
                <c:pt idx="103">
                  <c:v>21</c:v>
                </c:pt>
                <c:pt idx="104">
                  <c:v>20</c:v>
                </c:pt>
                <c:pt idx="105">
                  <c:v>27</c:v>
                </c:pt>
                <c:pt idx="106">
                  <c:v>18</c:v>
                </c:pt>
                <c:pt idx="107">
                  <c:v>27</c:v>
                </c:pt>
                <c:pt idx="108">
                  <c:v>25</c:v>
                </c:pt>
                <c:pt idx="109">
                  <c:v>23</c:v>
                </c:pt>
                <c:pt idx="110">
                  <c:v>20</c:v>
                </c:pt>
                <c:pt idx="111">
                  <c:v>26</c:v>
                </c:pt>
                <c:pt idx="112">
                  <c:v>32</c:v>
                </c:pt>
                <c:pt idx="113">
                  <c:v>20</c:v>
                </c:pt>
                <c:pt idx="114">
                  <c:v>29</c:v>
                </c:pt>
                <c:pt idx="115">
                  <c:v>25</c:v>
                </c:pt>
                <c:pt idx="116">
                  <c:v>23</c:v>
                </c:pt>
                <c:pt idx="117">
                  <c:v>16</c:v>
                </c:pt>
                <c:pt idx="118">
                  <c:v>28</c:v>
                </c:pt>
                <c:pt idx="119">
                  <c:v>24</c:v>
                </c:pt>
                <c:pt idx="120">
                  <c:v>33</c:v>
                </c:pt>
                <c:pt idx="121">
                  <c:v>25</c:v>
                </c:pt>
                <c:pt idx="122">
                  <c:v>27</c:v>
                </c:pt>
                <c:pt idx="123">
                  <c:v>21</c:v>
                </c:pt>
                <c:pt idx="124">
                  <c:v>30</c:v>
                </c:pt>
                <c:pt idx="125">
                  <c:v>28</c:v>
                </c:pt>
                <c:pt idx="126">
                  <c:v>33</c:v>
                </c:pt>
                <c:pt idx="127">
                  <c:v>24</c:v>
                </c:pt>
                <c:pt idx="128">
                  <c:v>27</c:v>
                </c:pt>
                <c:pt idx="129">
                  <c:v>24</c:v>
                </c:pt>
                <c:pt idx="130">
                  <c:v>25</c:v>
                </c:pt>
                <c:pt idx="131">
                  <c:v>21</c:v>
                </c:pt>
                <c:pt idx="132">
                  <c:v>25</c:v>
                </c:pt>
                <c:pt idx="133">
                  <c:v>30</c:v>
                </c:pt>
                <c:pt idx="134">
                  <c:v>25</c:v>
                </c:pt>
                <c:pt idx="135">
                  <c:v>28</c:v>
                </c:pt>
                <c:pt idx="136">
                  <c:v>24</c:v>
                </c:pt>
                <c:pt idx="137">
                  <c:v>21</c:v>
                </c:pt>
                <c:pt idx="138">
                  <c:v>24</c:v>
                </c:pt>
                <c:pt idx="139">
                  <c:v>27</c:v>
                </c:pt>
                <c:pt idx="140">
                  <c:v>27</c:v>
                </c:pt>
                <c:pt idx="141">
                  <c:v>25</c:v>
                </c:pt>
                <c:pt idx="142">
                  <c:v>22</c:v>
                </c:pt>
                <c:pt idx="143">
                  <c:v>22</c:v>
                </c:pt>
                <c:pt idx="144">
                  <c:v>23</c:v>
                </c:pt>
                <c:pt idx="145">
                  <c:v>32</c:v>
                </c:pt>
                <c:pt idx="146">
                  <c:v>35</c:v>
                </c:pt>
                <c:pt idx="147">
                  <c:v>33</c:v>
                </c:pt>
                <c:pt idx="148">
                  <c:v>32</c:v>
                </c:pt>
                <c:pt idx="149">
                  <c:v>32</c:v>
                </c:pt>
                <c:pt idx="150">
                  <c:v>29</c:v>
                </c:pt>
                <c:pt idx="151">
                  <c:v>25</c:v>
                </c:pt>
                <c:pt idx="152">
                  <c:v>27</c:v>
                </c:pt>
                <c:pt idx="153">
                  <c:v>24</c:v>
                </c:pt>
                <c:pt idx="154">
                  <c:v>21</c:v>
                </c:pt>
                <c:pt idx="155">
                  <c:v>24</c:v>
                </c:pt>
                <c:pt idx="156">
                  <c:v>26</c:v>
                </c:pt>
                <c:pt idx="157">
                  <c:v>30</c:v>
                </c:pt>
                <c:pt idx="158">
                  <c:v>29</c:v>
                </c:pt>
                <c:pt idx="159">
                  <c:v>23</c:v>
                </c:pt>
                <c:pt idx="160">
                  <c:v>25</c:v>
                </c:pt>
                <c:pt idx="161">
                  <c:v>24</c:v>
                </c:pt>
                <c:pt idx="162">
                  <c:v>22</c:v>
                </c:pt>
                <c:pt idx="163">
                  <c:v>16</c:v>
                </c:pt>
                <c:pt idx="164">
                  <c:v>29</c:v>
                </c:pt>
                <c:pt idx="165">
                  <c:v>23</c:v>
                </c:pt>
                <c:pt idx="166">
                  <c:v>31</c:v>
                </c:pt>
                <c:pt idx="167">
                  <c:v>28</c:v>
                </c:pt>
                <c:pt idx="168">
                  <c:v>32</c:v>
                </c:pt>
                <c:pt idx="169">
                  <c:v>31</c:v>
                </c:pt>
                <c:pt idx="170">
                  <c:v>28</c:v>
                </c:pt>
                <c:pt idx="171">
                  <c:v>20</c:v>
                </c:pt>
                <c:pt idx="172">
                  <c:v>20</c:v>
                </c:pt>
                <c:pt idx="173">
                  <c:v>30</c:v>
                </c:pt>
                <c:pt idx="174">
                  <c:v>22</c:v>
                </c:pt>
                <c:pt idx="175">
                  <c:v>31</c:v>
                </c:pt>
                <c:pt idx="176">
                  <c:v>27</c:v>
                </c:pt>
                <c:pt idx="177">
                  <c:v>33</c:v>
                </c:pt>
                <c:pt idx="178">
                  <c:v>31</c:v>
                </c:pt>
                <c:pt idx="179">
                  <c:v>29</c:v>
                </c:pt>
                <c:pt idx="180">
                  <c:v>28</c:v>
                </c:pt>
                <c:pt idx="181">
                  <c:v>28</c:v>
                </c:pt>
                <c:pt idx="182">
                  <c:v>24</c:v>
                </c:pt>
                <c:pt idx="183">
                  <c:v>27</c:v>
                </c:pt>
                <c:pt idx="184">
                  <c:v>29</c:v>
                </c:pt>
                <c:pt idx="185">
                  <c:v>25</c:v>
                </c:pt>
                <c:pt idx="186">
                  <c:v>29</c:v>
                </c:pt>
                <c:pt idx="187">
                  <c:v>29</c:v>
                </c:pt>
                <c:pt idx="188">
                  <c:v>30</c:v>
                </c:pt>
                <c:pt idx="189">
                  <c:v>28</c:v>
                </c:pt>
                <c:pt idx="190">
                  <c:v>29</c:v>
                </c:pt>
                <c:pt idx="191">
                  <c:v>23</c:v>
                </c:pt>
                <c:pt idx="192">
                  <c:v>16</c:v>
                </c:pt>
                <c:pt idx="193">
                  <c:v>29</c:v>
                </c:pt>
                <c:pt idx="194">
                  <c:v>29</c:v>
                </c:pt>
                <c:pt idx="195">
                  <c:v>18</c:v>
                </c:pt>
                <c:pt idx="196">
                  <c:v>27</c:v>
                </c:pt>
                <c:pt idx="197">
                  <c:v>30</c:v>
                </c:pt>
                <c:pt idx="198">
                  <c:v>26</c:v>
                </c:pt>
                <c:pt idx="199">
                  <c:v>25</c:v>
                </c:pt>
                <c:pt idx="200">
                  <c:v>25</c:v>
                </c:pt>
                <c:pt idx="201">
                  <c:v>25</c:v>
                </c:pt>
                <c:pt idx="202">
                  <c:v>19</c:v>
                </c:pt>
                <c:pt idx="203">
                  <c:v>24</c:v>
                </c:pt>
                <c:pt idx="204">
                  <c:v>22</c:v>
                </c:pt>
                <c:pt idx="205">
                  <c:v>33</c:v>
                </c:pt>
                <c:pt idx="206">
                  <c:v>21</c:v>
                </c:pt>
                <c:pt idx="207">
                  <c:v>19</c:v>
                </c:pt>
                <c:pt idx="208">
                  <c:v>29</c:v>
                </c:pt>
                <c:pt idx="209">
                  <c:v>21</c:v>
                </c:pt>
                <c:pt idx="210">
                  <c:v>21</c:v>
                </c:pt>
                <c:pt idx="211">
                  <c:v>10</c:v>
                </c:pt>
                <c:pt idx="212">
                  <c:v>28</c:v>
                </c:pt>
                <c:pt idx="213">
                  <c:v>32</c:v>
                </c:pt>
                <c:pt idx="214">
                  <c:v>24</c:v>
                </c:pt>
                <c:pt idx="215">
                  <c:v>13</c:v>
                </c:pt>
              </c:numCache>
            </c:numRef>
          </c:xVal>
          <c:yVal>
            <c:numRef>
              <c:f>Computation!$G$5:$G$220</c:f>
              <c:numCache>
                <c:formatCode>General</c:formatCode>
                <c:ptCount val="216"/>
                <c:pt idx="0">
                  <c:v>27</c:v>
                </c:pt>
                <c:pt idx="1">
                  <c:v>32</c:v>
                </c:pt>
                <c:pt idx="2">
                  <c:v>30</c:v>
                </c:pt>
                <c:pt idx="3">
                  <c:v>34</c:v>
                </c:pt>
                <c:pt idx="4">
                  <c:v>34</c:v>
                </c:pt>
                <c:pt idx="5">
                  <c:v>32</c:v>
                </c:pt>
                <c:pt idx="6">
                  <c:v>29</c:v>
                </c:pt>
                <c:pt idx="7">
                  <c:v>31</c:v>
                </c:pt>
                <c:pt idx="8">
                  <c:v>26</c:v>
                </c:pt>
                <c:pt idx="9">
                  <c:v>26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30</c:v>
                </c:pt>
                <c:pt idx="14">
                  <c:v>32</c:v>
                </c:pt>
                <c:pt idx="15">
                  <c:v>31</c:v>
                </c:pt>
                <c:pt idx="16">
                  <c:v>28</c:v>
                </c:pt>
                <c:pt idx="17">
                  <c:v>34</c:v>
                </c:pt>
                <c:pt idx="18">
                  <c:v>33</c:v>
                </c:pt>
                <c:pt idx="19">
                  <c:v>28</c:v>
                </c:pt>
                <c:pt idx="20">
                  <c:v>36</c:v>
                </c:pt>
                <c:pt idx="21">
                  <c:v>33</c:v>
                </c:pt>
                <c:pt idx="22">
                  <c:v>35</c:v>
                </c:pt>
                <c:pt idx="23">
                  <c:v>33</c:v>
                </c:pt>
                <c:pt idx="24">
                  <c:v>32</c:v>
                </c:pt>
                <c:pt idx="25">
                  <c:v>34</c:v>
                </c:pt>
                <c:pt idx="26">
                  <c:v>30</c:v>
                </c:pt>
                <c:pt idx="27">
                  <c:v>34</c:v>
                </c:pt>
                <c:pt idx="28">
                  <c:v>34</c:v>
                </c:pt>
                <c:pt idx="29">
                  <c:v>28</c:v>
                </c:pt>
                <c:pt idx="30">
                  <c:v>36</c:v>
                </c:pt>
                <c:pt idx="31">
                  <c:v>36</c:v>
                </c:pt>
                <c:pt idx="32">
                  <c:v>32</c:v>
                </c:pt>
                <c:pt idx="33">
                  <c:v>28</c:v>
                </c:pt>
                <c:pt idx="34">
                  <c:v>34</c:v>
                </c:pt>
                <c:pt idx="35">
                  <c:v>32</c:v>
                </c:pt>
                <c:pt idx="36">
                  <c:v>33</c:v>
                </c:pt>
                <c:pt idx="37">
                  <c:v>29</c:v>
                </c:pt>
                <c:pt idx="38">
                  <c:v>33</c:v>
                </c:pt>
                <c:pt idx="39">
                  <c:v>31</c:v>
                </c:pt>
                <c:pt idx="40">
                  <c:v>33</c:v>
                </c:pt>
                <c:pt idx="41">
                  <c:v>28</c:v>
                </c:pt>
                <c:pt idx="42">
                  <c:v>29</c:v>
                </c:pt>
                <c:pt idx="43">
                  <c:v>31</c:v>
                </c:pt>
                <c:pt idx="44">
                  <c:v>30</c:v>
                </c:pt>
                <c:pt idx="45">
                  <c:v>32</c:v>
                </c:pt>
                <c:pt idx="46">
                  <c:v>26</c:v>
                </c:pt>
                <c:pt idx="47">
                  <c:v>34</c:v>
                </c:pt>
                <c:pt idx="48">
                  <c:v>29</c:v>
                </c:pt>
                <c:pt idx="49">
                  <c:v>34</c:v>
                </c:pt>
                <c:pt idx="50">
                  <c:v>32</c:v>
                </c:pt>
                <c:pt idx="51">
                  <c:v>32</c:v>
                </c:pt>
                <c:pt idx="52">
                  <c:v>34</c:v>
                </c:pt>
                <c:pt idx="53">
                  <c:v>29</c:v>
                </c:pt>
                <c:pt idx="54">
                  <c:v>34</c:v>
                </c:pt>
                <c:pt idx="55">
                  <c:v>32</c:v>
                </c:pt>
                <c:pt idx="56">
                  <c:v>32</c:v>
                </c:pt>
                <c:pt idx="57">
                  <c:v>28</c:v>
                </c:pt>
                <c:pt idx="58">
                  <c:v>32</c:v>
                </c:pt>
                <c:pt idx="59">
                  <c:v>36</c:v>
                </c:pt>
                <c:pt idx="60">
                  <c:v>31</c:v>
                </c:pt>
                <c:pt idx="61">
                  <c:v>30</c:v>
                </c:pt>
                <c:pt idx="62">
                  <c:v>33</c:v>
                </c:pt>
                <c:pt idx="63">
                  <c:v>30</c:v>
                </c:pt>
                <c:pt idx="64">
                  <c:v>29</c:v>
                </c:pt>
                <c:pt idx="65">
                  <c:v>34</c:v>
                </c:pt>
                <c:pt idx="66">
                  <c:v>33</c:v>
                </c:pt>
                <c:pt idx="67">
                  <c:v>29</c:v>
                </c:pt>
                <c:pt idx="68">
                  <c:v>33</c:v>
                </c:pt>
                <c:pt idx="69">
                  <c:v>26</c:v>
                </c:pt>
                <c:pt idx="70">
                  <c:v>35</c:v>
                </c:pt>
                <c:pt idx="71">
                  <c:v>33</c:v>
                </c:pt>
                <c:pt idx="72">
                  <c:v>34</c:v>
                </c:pt>
                <c:pt idx="73">
                  <c:v>33</c:v>
                </c:pt>
                <c:pt idx="74">
                  <c:v>34</c:v>
                </c:pt>
                <c:pt idx="75">
                  <c:v>33</c:v>
                </c:pt>
                <c:pt idx="76">
                  <c:v>32</c:v>
                </c:pt>
                <c:pt idx="77">
                  <c:v>31</c:v>
                </c:pt>
                <c:pt idx="78">
                  <c:v>30</c:v>
                </c:pt>
                <c:pt idx="79">
                  <c:v>31</c:v>
                </c:pt>
                <c:pt idx="80">
                  <c:v>28</c:v>
                </c:pt>
                <c:pt idx="81">
                  <c:v>30</c:v>
                </c:pt>
                <c:pt idx="82">
                  <c:v>27</c:v>
                </c:pt>
                <c:pt idx="83">
                  <c:v>36</c:v>
                </c:pt>
                <c:pt idx="84">
                  <c:v>24</c:v>
                </c:pt>
                <c:pt idx="85">
                  <c:v>32</c:v>
                </c:pt>
                <c:pt idx="86">
                  <c:v>31</c:v>
                </c:pt>
                <c:pt idx="87">
                  <c:v>34</c:v>
                </c:pt>
                <c:pt idx="88">
                  <c:v>22</c:v>
                </c:pt>
                <c:pt idx="89">
                  <c:v>31</c:v>
                </c:pt>
                <c:pt idx="90">
                  <c:v>34</c:v>
                </c:pt>
                <c:pt idx="91">
                  <c:v>28</c:v>
                </c:pt>
                <c:pt idx="92">
                  <c:v>32</c:v>
                </c:pt>
                <c:pt idx="93">
                  <c:v>31</c:v>
                </c:pt>
                <c:pt idx="94">
                  <c:v>33</c:v>
                </c:pt>
                <c:pt idx="95">
                  <c:v>25</c:v>
                </c:pt>
                <c:pt idx="96">
                  <c:v>28</c:v>
                </c:pt>
                <c:pt idx="97">
                  <c:v>35</c:v>
                </c:pt>
                <c:pt idx="98">
                  <c:v>31</c:v>
                </c:pt>
                <c:pt idx="99">
                  <c:v>29</c:v>
                </c:pt>
                <c:pt idx="100">
                  <c:v>30</c:v>
                </c:pt>
                <c:pt idx="101">
                  <c:v>35</c:v>
                </c:pt>
                <c:pt idx="102">
                  <c:v>30</c:v>
                </c:pt>
                <c:pt idx="103">
                  <c:v>28</c:v>
                </c:pt>
                <c:pt idx="104">
                  <c:v>28</c:v>
                </c:pt>
                <c:pt idx="105">
                  <c:v>34</c:v>
                </c:pt>
                <c:pt idx="106">
                  <c:v>30</c:v>
                </c:pt>
                <c:pt idx="107">
                  <c:v>29</c:v>
                </c:pt>
                <c:pt idx="108">
                  <c:v>30</c:v>
                </c:pt>
                <c:pt idx="109">
                  <c:v>27</c:v>
                </c:pt>
                <c:pt idx="110">
                  <c:v>31</c:v>
                </c:pt>
                <c:pt idx="111">
                  <c:v>28</c:v>
                </c:pt>
                <c:pt idx="112">
                  <c:v>33</c:v>
                </c:pt>
                <c:pt idx="113">
                  <c:v>33</c:v>
                </c:pt>
                <c:pt idx="114">
                  <c:v>30</c:v>
                </c:pt>
                <c:pt idx="115">
                  <c:v>28</c:v>
                </c:pt>
                <c:pt idx="116">
                  <c:v>32</c:v>
                </c:pt>
                <c:pt idx="117">
                  <c:v>29</c:v>
                </c:pt>
                <c:pt idx="118">
                  <c:v>30</c:v>
                </c:pt>
                <c:pt idx="119">
                  <c:v>29</c:v>
                </c:pt>
                <c:pt idx="120">
                  <c:v>35</c:v>
                </c:pt>
                <c:pt idx="121">
                  <c:v>35</c:v>
                </c:pt>
                <c:pt idx="122">
                  <c:v>36</c:v>
                </c:pt>
                <c:pt idx="123">
                  <c:v>30</c:v>
                </c:pt>
                <c:pt idx="124">
                  <c:v>35</c:v>
                </c:pt>
                <c:pt idx="125">
                  <c:v>28</c:v>
                </c:pt>
                <c:pt idx="126">
                  <c:v>34</c:v>
                </c:pt>
                <c:pt idx="127">
                  <c:v>36</c:v>
                </c:pt>
                <c:pt idx="128">
                  <c:v>29</c:v>
                </c:pt>
                <c:pt idx="129">
                  <c:v>29</c:v>
                </c:pt>
                <c:pt idx="130">
                  <c:v>30</c:v>
                </c:pt>
                <c:pt idx="131">
                  <c:v>25</c:v>
                </c:pt>
                <c:pt idx="132">
                  <c:v>30</c:v>
                </c:pt>
                <c:pt idx="133">
                  <c:v>33</c:v>
                </c:pt>
                <c:pt idx="134">
                  <c:v>28</c:v>
                </c:pt>
                <c:pt idx="135">
                  <c:v>28</c:v>
                </c:pt>
                <c:pt idx="136">
                  <c:v>30</c:v>
                </c:pt>
                <c:pt idx="137">
                  <c:v>28</c:v>
                </c:pt>
                <c:pt idx="138">
                  <c:v>28</c:v>
                </c:pt>
                <c:pt idx="139">
                  <c:v>31</c:v>
                </c:pt>
                <c:pt idx="140">
                  <c:v>31</c:v>
                </c:pt>
                <c:pt idx="141">
                  <c:v>28</c:v>
                </c:pt>
                <c:pt idx="142">
                  <c:v>28</c:v>
                </c:pt>
                <c:pt idx="143">
                  <c:v>24</c:v>
                </c:pt>
                <c:pt idx="144">
                  <c:v>28</c:v>
                </c:pt>
                <c:pt idx="145">
                  <c:v>34</c:v>
                </c:pt>
                <c:pt idx="146">
                  <c:v>31</c:v>
                </c:pt>
                <c:pt idx="147">
                  <c:v>32</c:v>
                </c:pt>
                <c:pt idx="148">
                  <c:v>31</c:v>
                </c:pt>
                <c:pt idx="149">
                  <c:v>31</c:v>
                </c:pt>
                <c:pt idx="150">
                  <c:v>31</c:v>
                </c:pt>
                <c:pt idx="151">
                  <c:v>35</c:v>
                </c:pt>
                <c:pt idx="152">
                  <c:v>30</c:v>
                </c:pt>
                <c:pt idx="153">
                  <c:v>32</c:v>
                </c:pt>
                <c:pt idx="154">
                  <c:v>27</c:v>
                </c:pt>
                <c:pt idx="155">
                  <c:v>32</c:v>
                </c:pt>
                <c:pt idx="156">
                  <c:v>33</c:v>
                </c:pt>
                <c:pt idx="157">
                  <c:v>36</c:v>
                </c:pt>
                <c:pt idx="158">
                  <c:v>30</c:v>
                </c:pt>
                <c:pt idx="159">
                  <c:v>27</c:v>
                </c:pt>
                <c:pt idx="160">
                  <c:v>30</c:v>
                </c:pt>
                <c:pt idx="161">
                  <c:v>33</c:v>
                </c:pt>
                <c:pt idx="162">
                  <c:v>23</c:v>
                </c:pt>
                <c:pt idx="163">
                  <c:v>22</c:v>
                </c:pt>
                <c:pt idx="164">
                  <c:v>32</c:v>
                </c:pt>
                <c:pt idx="165">
                  <c:v>34</c:v>
                </c:pt>
                <c:pt idx="166">
                  <c:v>31</c:v>
                </c:pt>
                <c:pt idx="167">
                  <c:v>30</c:v>
                </c:pt>
                <c:pt idx="168">
                  <c:v>33</c:v>
                </c:pt>
                <c:pt idx="169">
                  <c:v>34</c:v>
                </c:pt>
                <c:pt idx="170">
                  <c:v>32</c:v>
                </c:pt>
                <c:pt idx="171">
                  <c:v>32</c:v>
                </c:pt>
                <c:pt idx="172">
                  <c:v>24</c:v>
                </c:pt>
                <c:pt idx="173">
                  <c:v>30</c:v>
                </c:pt>
                <c:pt idx="174">
                  <c:v>30</c:v>
                </c:pt>
                <c:pt idx="175">
                  <c:v>33</c:v>
                </c:pt>
                <c:pt idx="176">
                  <c:v>32</c:v>
                </c:pt>
                <c:pt idx="177">
                  <c:v>30</c:v>
                </c:pt>
                <c:pt idx="178">
                  <c:v>32</c:v>
                </c:pt>
                <c:pt idx="179">
                  <c:v>33</c:v>
                </c:pt>
                <c:pt idx="180">
                  <c:v>32</c:v>
                </c:pt>
                <c:pt idx="181">
                  <c:v>32</c:v>
                </c:pt>
                <c:pt idx="182">
                  <c:v>27</c:v>
                </c:pt>
                <c:pt idx="183">
                  <c:v>32</c:v>
                </c:pt>
                <c:pt idx="184">
                  <c:v>31</c:v>
                </c:pt>
                <c:pt idx="185">
                  <c:v>30</c:v>
                </c:pt>
                <c:pt idx="186">
                  <c:v>31</c:v>
                </c:pt>
                <c:pt idx="187">
                  <c:v>30</c:v>
                </c:pt>
                <c:pt idx="188">
                  <c:v>30</c:v>
                </c:pt>
                <c:pt idx="189">
                  <c:v>33</c:v>
                </c:pt>
                <c:pt idx="190">
                  <c:v>32</c:v>
                </c:pt>
                <c:pt idx="191">
                  <c:v>27</c:v>
                </c:pt>
                <c:pt idx="192">
                  <c:v>25</c:v>
                </c:pt>
                <c:pt idx="193">
                  <c:v>34</c:v>
                </c:pt>
                <c:pt idx="194">
                  <c:v>29</c:v>
                </c:pt>
                <c:pt idx="195">
                  <c:v>24</c:v>
                </c:pt>
                <c:pt idx="196">
                  <c:v>33</c:v>
                </c:pt>
                <c:pt idx="197">
                  <c:v>30</c:v>
                </c:pt>
                <c:pt idx="198">
                  <c:v>30</c:v>
                </c:pt>
                <c:pt idx="199">
                  <c:v>22</c:v>
                </c:pt>
                <c:pt idx="200">
                  <c:v>26</c:v>
                </c:pt>
                <c:pt idx="201">
                  <c:v>31</c:v>
                </c:pt>
                <c:pt idx="202">
                  <c:v>27</c:v>
                </c:pt>
                <c:pt idx="203">
                  <c:v>29</c:v>
                </c:pt>
                <c:pt idx="204">
                  <c:v>31</c:v>
                </c:pt>
                <c:pt idx="205">
                  <c:v>32</c:v>
                </c:pt>
                <c:pt idx="206">
                  <c:v>25</c:v>
                </c:pt>
                <c:pt idx="207">
                  <c:v>29</c:v>
                </c:pt>
                <c:pt idx="208">
                  <c:v>30</c:v>
                </c:pt>
                <c:pt idx="209">
                  <c:v>27</c:v>
                </c:pt>
                <c:pt idx="210">
                  <c:v>26</c:v>
                </c:pt>
                <c:pt idx="211">
                  <c:v>18</c:v>
                </c:pt>
                <c:pt idx="212">
                  <c:v>31</c:v>
                </c:pt>
                <c:pt idx="213">
                  <c:v>30</c:v>
                </c:pt>
                <c:pt idx="214">
                  <c:v>28</c:v>
                </c:pt>
                <c:pt idx="215">
                  <c:v>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1F5-4677-4502-90E8-96896060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146112"/>
        <c:axId val="185042816"/>
      </c:scatterChart>
      <c:valAx>
        <c:axId val="179146112"/>
        <c:scaling>
          <c:orientation val="minMax"/>
          <c:max val="36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0" i="1" baseline="0">
                    <a:effectLst/>
                  </a:rPr>
                  <a:t>Long</a:t>
                </a:r>
                <a:r>
                  <a:rPr lang="en-US" sz="1600" b="1" i="0" baseline="0">
                    <a:effectLst/>
                  </a:rPr>
                  <a:t>                  TIME                   </a:t>
                </a:r>
                <a:r>
                  <a:rPr lang="en-US" sz="1600" b="0" i="1" baseline="0">
                    <a:effectLst/>
                  </a:rPr>
                  <a:t>Short</a:t>
                </a:r>
                <a:endParaRPr lang="en-GB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4377175571482151"/>
              <c:y val="0.909785407725322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5042816"/>
        <c:crosses val="autoZero"/>
        <c:crossBetween val="midCat"/>
        <c:majorUnit val="3"/>
      </c:valAx>
      <c:valAx>
        <c:axId val="185042816"/>
        <c:scaling>
          <c:orientation val="minMax"/>
          <c:max val="36"/>
        </c:scaling>
        <c:delete val="0"/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1" baseline="0">
                    <a:effectLst/>
                  </a:rPr>
                  <a:t>+</a:t>
                </a:r>
                <a:r>
                  <a:rPr lang="en-US" sz="1600" b="0" i="1" baseline="0">
                    <a:effectLst/>
                  </a:rPr>
                  <a:t> attempts         </a:t>
                </a:r>
                <a:r>
                  <a:rPr lang="en-US" sz="1600" b="1" i="0" baseline="0">
                    <a:effectLst/>
                  </a:rPr>
                  <a:t>ACCURACY        - </a:t>
                </a:r>
                <a:r>
                  <a:rPr lang="en-US" sz="1600" b="0" i="1" baseline="0">
                    <a:effectLst/>
                  </a:rPr>
                  <a:t>attempts</a:t>
                </a:r>
                <a:endParaRPr lang="en-GB" sz="16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600"/>
              </a:p>
            </c:rich>
          </c:tx>
          <c:layout>
            <c:manualLayout>
              <c:xMode val="edge"/>
              <c:yMode val="edge"/>
              <c:x val="1.4159187309293943E-2"/>
              <c:y val="3.835467991393779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9146112"/>
        <c:crosses val="autoZero"/>
        <c:crossBetween val="midCat"/>
        <c:majorUnit val="3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'Univariate Diagnosis TABLES'!$BJ$64:$BJ$100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xVal>
          <c:yVal>
            <c:numRef>
              <c:f>'Univariate Diagnosis TABLES'!$BK$64:$BK$100</c:f>
              <c:numCache>
                <c:formatCode>General</c:formatCode>
                <c:ptCount val="37"/>
                <c:pt idx="0">
                  <c:v>0</c:v>
                </c:pt>
                <c:pt idx="1">
                  <c:v>0.48716551178508749</c:v>
                </c:pt>
                <c:pt idx="2">
                  <c:v>1.0269116622694616</c:v>
                </c:pt>
                <c:pt idx="3">
                  <c:v>1.623024378057297</c:v>
                </c:pt>
                <c:pt idx="4">
                  <c:v>2.2790937664853761</c:v>
                </c:pt>
                <c:pt idx="5">
                  <c:v>2.9983794040921001</c:v>
                </c:pt>
                <c:pt idx="6">
                  <c:v>3.7836560360257212</c:v>
                </c:pt>
                <c:pt idx="7">
                  <c:v>4.6370431732502739</c:v>
                </c:pt>
                <c:pt idx="8">
                  <c:v>5.5598244900597562</c:v>
                </c:pt>
                <c:pt idx="9">
                  <c:v>6.5522655789753337</c:v>
                </c:pt>
                <c:pt idx="10">
                  <c:v>7.6134412462256567</c:v>
                </c:pt>
                <c:pt idx="11">
                  <c:v>8.7410857524405188</c:v>
                </c:pt>
                <c:pt idx="12">
                  <c:v>9.9314807636550011</c:v>
                </c:pt>
                <c:pt idx="13">
                  <c:v>11.179395803778249</c:v>
                </c:pt>
                <c:pt idx="14">
                  <c:v>12.478094295865075</c:v>
                </c:pt>
                <c:pt idx="15">
                  <c:v>13.819414642228294</c:v>
                </c:pt>
                <c:pt idx="16">
                  <c:v>15.193930316825934</c:v>
                </c:pt>
                <c:pt idx="17">
                  <c:v>16.59118608226002</c:v>
                </c:pt>
                <c:pt idx="18">
                  <c:v>18.000000000000004</c:v>
                </c:pt>
                <c:pt idx="19">
                  <c:v>19.408813917739987</c:v>
                </c:pt>
                <c:pt idx="20">
                  <c:v>20.806069683174073</c:v>
                </c:pt>
                <c:pt idx="21">
                  <c:v>22.180585357771712</c:v>
                </c:pt>
                <c:pt idx="22">
                  <c:v>23.52190570413493</c:v>
                </c:pt>
                <c:pt idx="23">
                  <c:v>24.820604196221751</c:v>
                </c:pt>
                <c:pt idx="24">
                  <c:v>26.068519236344997</c:v>
                </c:pt>
                <c:pt idx="25">
                  <c:v>27.258914247559485</c:v>
                </c:pt>
                <c:pt idx="26">
                  <c:v>28.386558753774349</c:v>
                </c:pt>
                <c:pt idx="27">
                  <c:v>29.44773442102467</c:v>
                </c:pt>
                <c:pt idx="28">
                  <c:v>30.44017550994025</c:v>
                </c:pt>
                <c:pt idx="29">
                  <c:v>31.362956826749734</c:v>
                </c:pt>
                <c:pt idx="30">
                  <c:v>32.216343963974282</c:v>
                </c:pt>
                <c:pt idx="31">
                  <c:v>33.001620595907902</c:v>
                </c:pt>
                <c:pt idx="32">
                  <c:v>33.720906233514626</c:v>
                </c:pt>
                <c:pt idx="33">
                  <c:v>34.376975621942705</c:v>
                </c:pt>
                <c:pt idx="34">
                  <c:v>34.973088337730545</c:v>
                </c:pt>
                <c:pt idx="35">
                  <c:v>35.512834488214907</c:v>
                </c:pt>
                <c:pt idx="36">
                  <c:v>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531-4707-9A32-F413AE8469C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Computation!$L$256:$L$292</c:f>
              <c:numCache>
                <c:formatCode>General</c:formatCode>
                <c:ptCount val="37"/>
                <c:pt idx="0">
                  <c:v>0</c:v>
                </c:pt>
                <c:pt idx="1">
                  <c:v>1.9524505025229171</c:v>
                </c:pt>
                <c:pt idx="2">
                  <c:v>3.5860152310966313</c:v>
                </c:pt>
                <c:pt idx="3">
                  <c:v>5.0021552238594635</c:v>
                </c:pt>
                <c:pt idx="4">
                  <c:v>6.261294769393599</c:v>
                </c:pt>
                <c:pt idx="5">
                  <c:v>7.4024143019797126</c:v>
                </c:pt>
                <c:pt idx="6">
                  <c:v>8.4521954962674961</c:v>
                </c:pt>
                <c:pt idx="7">
                  <c:v>9.4297654077408009</c:v>
                </c:pt>
                <c:pt idx="8">
                  <c:v>10.349360640964155</c:v>
                </c:pt>
                <c:pt idx="9">
                  <c:v>11.221919396739992</c:v>
                </c:pt>
                <c:pt idx="10">
                  <c:v>12.056082081730381</c:v>
                </c:pt>
                <c:pt idx="11">
                  <c:v>12.858847389404383</c:v>
                </c:pt>
                <c:pt idx="12">
                  <c:v>13.63601858816574</c:v>
                </c:pt>
                <c:pt idx="13">
                  <c:v>14.392517364905554</c:v>
                </c:pt>
                <c:pt idx="14">
                  <c:v>15.132611615844558</c:v>
                </c:pt>
                <c:pt idx="15">
                  <c:v>15.860086127648065</c:v>
                </c:pt>
                <c:pt idx="16">
                  <c:v>16.578374898283641</c:v>
                </c:pt>
                <c:pt idx="17">
                  <c:v>17.290667729760877</c:v>
                </c:pt>
                <c:pt idx="18">
                  <c:v>18.000000000000004</c:v>
                </c:pt>
                <c:pt idx="19">
                  <c:v>18.70933227023913</c:v>
                </c:pt>
                <c:pt idx="20">
                  <c:v>19.421625101716366</c:v>
                </c:pt>
                <c:pt idx="21">
                  <c:v>20.13991387235194</c:v>
                </c:pt>
                <c:pt idx="22">
                  <c:v>20.867388384155451</c:v>
                </c:pt>
                <c:pt idx="23">
                  <c:v>21.607482635094456</c:v>
                </c:pt>
                <c:pt idx="24">
                  <c:v>22.363981411834271</c:v>
                </c:pt>
                <c:pt idx="25">
                  <c:v>23.141152610595633</c:v>
                </c:pt>
                <c:pt idx="26">
                  <c:v>23.94391791826963</c:v>
                </c:pt>
                <c:pt idx="27">
                  <c:v>24.778080603260019</c:v>
                </c:pt>
                <c:pt idx="28">
                  <c:v>25.650639359035857</c:v>
                </c:pt>
                <c:pt idx="29">
                  <c:v>26.570234592259208</c:v>
                </c:pt>
                <c:pt idx="30">
                  <c:v>27.547804503732515</c:v>
                </c:pt>
                <c:pt idx="31">
                  <c:v>28.597585698020296</c:v>
                </c:pt>
                <c:pt idx="32">
                  <c:v>29.738705230606403</c:v>
                </c:pt>
                <c:pt idx="33">
                  <c:v>30.997844776140539</c:v>
                </c:pt>
                <c:pt idx="34">
                  <c:v>32.413984768903369</c:v>
                </c:pt>
                <c:pt idx="35">
                  <c:v>34.047549497477085</c:v>
                </c:pt>
                <c:pt idx="36">
                  <c:v>36</c:v>
                </c:pt>
              </c:numCache>
            </c:numRef>
          </c:xVal>
          <c:yVal>
            <c:numRef>
              <c:f>Computation!$H$256:$H$292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4-C531-4707-9A32-F413AE846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830912"/>
        <c:axId val="133865856"/>
      </c:scatterChart>
      <c:valAx>
        <c:axId val="133830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865856"/>
        <c:crosses val="autoZero"/>
        <c:crossBetween val="midCat"/>
      </c:valAx>
      <c:valAx>
        <c:axId val="13386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830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Age-Education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Computation!$C$5:$C$220</c:f>
              <c:numCache>
                <c:formatCode>General</c:formatCode>
                <c:ptCount val="21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22</c:v>
                </c:pt>
                <c:pt idx="4">
                  <c:v>22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26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29</c:v>
                </c:pt>
                <c:pt idx="21">
                  <c:v>29</c:v>
                </c:pt>
                <c:pt idx="22">
                  <c:v>29</c:v>
                </c:pt>
                <c:pt idx="23">
                  <c:v>29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33</c:v>
                </c:pt>
                <c:pt idx="32">
                  <c:v>33</c:v>
                </c:pt>
                <c:pt idx="33">
                  <c:v>34</c:v>
                </c:pt>
                <c:pt idx="34">
                  <c:v>34</c:v>
                </c:pt>
                <c:pt idx="35">
                  <c:v>35</c:v>
                </c:pt>
                <c:pt idx="36">
                  <c:v>35</c:v>
                </c:pt>
                <c:pt idx="37">
                  <c:v>37</c:v>
                </c:pt>
                <c:pt idx="38">
                  <c:v>37</c:v>
                </c:pt>
                <c:pt idx="39">
                  <c:v>37</c:v>
                </c:pt>
                <c:pt idx="40">
                  <c:v>37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42</c:v>
                </c:pt>
                <c:pt idx="46">
                  <c:v>42</c:v>
                </c:pt>
                <c:pt idx="47">
                  <c:v>43</c:v>
                </c:pt>
                <c:pt idx="48">
                  <c:v>45</c:v>
                </c:pt>
                <c:pt idx="49">
                  <c:v>45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51</c:v>
                </c:pt>
                <c:pt idx="58">
                  <c:v>53</c:v>
                </c:pt>
                <c:pt idx="59">
                  <c:v>53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57</c:v>
                </c:pt>
                <c:pt idx="66">
                  <c:v>57</c:v>
                </c:pt>
                <c:pt idx="67">
                  <c:v>59</c:v>
                </c:pt>
                <c:pt idx="68">
                  <c:v>60</c:v>
                </c:pt>
                <c:pt idx="69">
                  <c:v>61</c:v>
                </c:pt>
                <c:pt idx="70">
                  <c:v>61</c:v>
                </c:pt>
                <c:pt idx="71">
                  <c:v>61</c:v>
                </c:pt>
                <c:pt idx="72">
                  <c:v>62</c:v>
                </c:pt>
                <c:pt idx="73">
                  <c:v>62</c:v>
                </c:pt>
                <c:pt idx="74">
                  <c:v>65</c:v>
                </c:pt>
                <c:pt idx="75">
                  <c:v>66</c:v>
                </c:pt>
                <c:pt idx="76">
                  <c:v>66</c:v>
                </c:pt>
                <c:pt idx="77">
                  <c:v>67</c:v>
                </c:pt>
                <c:pt idx="78">
                  <c:v>67</c:v>
                </c:pt>
                <c:pt idx="79">
                  <c:v>67</c:v>
                </c:pt>
                <c:pt idx="80">
                  <c:v>70</c:v>
                </c:pt>
                <c:pt idx="81">
                  <c:v>71</c:v>
                </c:pt>
                <c:pt idx="82">
                  <c:v>73</c:v>
                </c:pt>
                <c:pt idx="83">
                  <c:v>74</c:v>
                </c:pt>
                <c:pt idx="84">
                  <c:v>76</c:v>
                </c:pt>
                <c:pt idx="85">
                  <c:v>77</c:v>
                </c:pt>
                <c:pt idx="86">
                  <c:v>79</c:v>
                </c:pt>
                <c:pt idx="87">
                  <c:v>79</c:v>
                </c:pt>
                <c:pt idx="88">
                  <c:v>79</c:v>
                </c:pt>
                <c:pt idx="89">
                  <c:v>86</c:v>
                </c:pt>
                <c:pt idx="90">
                  <c:v>21</c:v>
                </c:pt>
                <c:pt idx="91">
                  <c:v>21</c:v>
                </c:pt>
                <c:pt idx="92">
                  <c:v>22</c:v>
                </c:pt>
                <c:pt idx="93">
                  <c:v>23</c:v>
                </c:pt>
                <c:pt idx="94">
                  <c:v>23</c:v>
                </c:pt>
                <c:pt idx="95">
                  <c:v>23</c:v>
                </c:pt>
                <c:pt idx="96">
                  <c:v>23</c:v>
                </c:pt>
                <c:pt idx="97">
                  <c:v>23</c:v>
                </c:pt>
                <c:pt idx="98">
                  <c:v>23</c:v>
                </c:pt>
                <c:pt idx="99">
                  <c:v>23</c:v>
                </c:pt>
                <c:pt idx="100">
                  <c:v>23</c:v>
                </c:pt>
                <c:pt idx="101">
                  <c:v>23</c:v>
                </c:pt>
                <c:pt idx="102">
                  <c:v>24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28</c:v>
                </c:pt>
                <c:pt idx="128">
                  <c:v>28</c:v>
                </c:pt>
                <c:pt idx="129">
                  <c:v>28</c:v>
                </c:pt>
                <c:pt idx="130">
                  <c:v>29</c:v>
                </c:pt>
                <c:pt idx="131">
                  <c:v>29</c:v>
                </c:pt>
                <c:pt idx="132">
                  <c:v>29</c:v>
                </c:pt>
                <c:pt idx="133">
                  <c:v>30</c:v>
                </c:pt>
                <c:pt idx="134">
                  <c:v>32</c:v>
                </c:pt>
                <c:pt idx="135">
                  <c:v>32</c:v>
                </c:pt>
                <c:pt idx="136">
                  <c:v>32</c:v>
                </c:pt>
                <c:pt idx="137">
                  <c:v>33</c:v>
                </c:pt>
                <c:pt idx="138">
                  <c:v>33</c:v>
                </c:pt>
                <c:pt idx="139">
                  <c:v>34</c:v>
                </c:pt>
                <c:pt idx="140">
                  <c:v>34</c:v>
                </c:pt>
                <c:pt idx="141">
                  <c:v>37</c:v>
                </c:pt>
                <c:pt idx="142">
                  <c:v>37</c:v>
                </c:pt>
                <c:pt idx="143">
                  <c:v>39</c:v>
                </c:pt>
                <c:pt idx="144">
                  <c:v>41</c:v>
                </c:pt>
                <c:pt idx="145">
                  <c:v>42</c:v>
                </c:pt>
                <c:pt idx="146">
                  <c:v>44</c:v>
                </c:pt>
                <c:pt idx="147">
                  <c:v>46</c:v>
                </c:pt>
                <c:pt idx="148">
                  <c:v>47</c:v>
                </c:pt>
                <c:pt idx="149">
                  <c:v>48</c:v>
                </c:pt>
                <c:pt idx="150">
                  <c:v>48</c:v>
                </c:pt>
                <c:pt idx="151">
                  <c:v>48</c:v>
                </c:pt>
                <c:pt idx="152">
                  <c:v>49</c:v>
                </c:pt>
                <c:pt idx="153">
                  <c:v>49</c:v>
                </c:pt>
                <c:pt idx="154">
                  <c:v>51</c:v>
                </c:pt>
                <c:pt idx="155">
                  <c:v>51</c:v>
                </c:pt>
                <c:pt idx="156">
                  <c:v>51</c:v>
                </c:pt>
                <c:pt idx="157">
                  <c:v>52</c:v>
                </c:pt>
                <c:pt idx="158">
                  <c:v>52</c:v>
                </c:pt>
                <c:pt idx="159">
                  <c:v>52</c:v>
                </c:pt>
                <c:pt idx="160">
                  <c:v>53</c:v>
                </c:pt>
                <c:pt idx="161">
                  <c:v>53</c:v>
                </c:pt>
                <c:pt idx="162">
                  <c:v>53</c:v>
                </c:pt>
                <c:pt idx="163">
                  <c:v>54</c:v>
                </c:pt>
                <c:pt idx="164">
                  <c:v>54</c:v>
                </c:pt>
                <c:pt idx="165">
                  <c:v>54</c:v>
                </c:pt>
                <c:pt idx="166">
                  <c:v>54</c:v>
                </c:pt>
                <c:pt idx="167">
                  <c:v>54</c:v>
                </c:pt>
                <c:pt idx="168">
                  <c:v>55</c:v>
                </c:pt>
                <c:pt idx="169">
                  <c:v>55</c:v>
                </c:pt>
                <c:pt idx="170">
                  <c:v>55</c:v>
                </c:pt>
                <c:pt idx="171">
                  <c:v>56</c:v>
                </c:pt>
                <c:pt idx="172">
                  <c:v>56</c:v>
                </c:pt>
                <c:pt idx="173">
                  <c:v>56</c:v>
                </c:pt>
                <c:pt idx="174">
                  <c:v>56</c:v>
                </c:pt>
                <c:pt idx="175">
                  <c:v>56</c:v>
                </c:pt>
                <c:pt idx="176">
                  <c:v>58</c:v>
                </c:pt>
                <c:pt idx="177">
                  <c:v>58</c:v>
                </c:pt>
                <c:pt idx="178">
                  <c:v>59</c:v>
                </c:pt>
                <c:pt idx="179">
                  <c:v>59</c:v>
                </c:pt>
                <c:pt idx="180">
                  <c:v>60</c:v>
                </c:pt>
                <c:pt idx="181">
                  <c:v>60</c:v>
                </c:pt>
                <c:pt idx="182">
                  <c:v>61</c:v>
                </c:pt>
                <c:pt idx="183">
                  <c:v>61</c:v>
                </c:pt>
                <c:pt idx="184">
                  <c:v>62</c:v>
                </c:pt>
                <c:pt idx="185">
                  <c:v>62</c:v>
                </c:pt>
                <c:pt idx="186">
                  <c:v>62</c:v>
                </c:pt>
                <c:pt idx="187">
                  <c:v>62</c:v>
                </c:pt>
                <c:pt idx="188">
                  <c:v>63</c:v>
                </c:pt>
                <c:pt idx="189">
                  <c:v>64</c:v>
                </c:pt>
                <c:pt idx="190">
                  <c:v>65</c:v>
                </c:pt>
                <c:pt idx="191">
                  <c:v>65</c:v>
                </c:pt>
                <c:pt idx="192">
                  <c:v>67</c:v>
                </c:pt>
                <c:pt idx="193">
                  <c:v>68</c:v>
                </c:pt>
                <c:pt idx="194">
                  <c:v>68</c:v>
                </c:pt>
                <c:pt idx="195">
                  <c:v>69</c:v>
                </c:pt>
                <c:pt idx="196">
                  <c:v>70</c:v>
                </c:pt>
                <c:pt idx="197">
                  <c:v>71</c:v>
                </c:pt>
                <c:pt idx="198">
                  <c:v>71</c:v>
                </c:pt>
                <c:pt idx="199">
                  <c:v>71</c:v>
                </c:pt>
                <c:pt idx="200">
                  <c:v>72</c:v>
                </c:pt>
                <c:pt idx="201">
                  <c:v>72</c:v>
                </c:pt>
                <c:pt idx="202">
                  <c:v>72</c:v>
                </c:pt>
                <c:pt idx="203">
                  <c:v>73</c:v>
                </c:pt>
                <c:pt idx="204">
                  <c:v>74</c:v>
                </c:pt>
                <c:pt idx="205">
                  <c:v>75</c:v>
                </c:pt>
                <c:pt idx="206">
                  <c:v>76</c:v>
                </c:pt>
                <c:pt idx="207">
                  <c:v>77</c:v>
                </c:pt>
                <c:pt idx="208">
                  <c:v>78</c:v>
                </c:pt>
                <c:pt idx="209">
                  <c:v>79</c:v>
                </c:pt>
                <c:pt idx="210">
                  <c:v>79</c:v>
                </c:pt>
                <c:pt idx="211">
                  <c:v>80</c:v>
                </c:pt>
                <c:pt idx="212">
                  <c:v>80</c:v>
                </c:pt>
                <c:pt idx="213">
                  <c:v>82</c:v>
                </c:pt>
                <c:pt idx="214">
                  <c:v>86</c:v>
                </c:pt>
                <c:pt idx="215">
                  <c:v>89</c:v>
                </c:pt>
              </c:numCache>
            </c:numRef>
          </c:xVal>
          <c:yVal>
            <c:numRef>
              <c:f>Computation!$D$5:$D$220</c:f>
              <c:numCache>
                <c:formatCode>General</c:formatCode>
                <c:ptCount val="216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14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  <c:pt idx="10">
                  <c:v>16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12</c:v>
                </c:pt>
                <c:pt idx="21">
                  <c:v>16</c:v>
                </c:pt>
                <c:pt idx="22">
                  <c:v>18</c:v>
                </c:pt>
                <c:pt idx="23">
                  <c:v>18</c:v>
                </c:pt>
                <c:pt idx="24">
                  <c:v>16</c:v>
                </c:pt>
                <c:pt idx="25">
                  <c:v>18</c:v>
                </c:pt>
                <c:pt idx="26">
                  <c:v>18</c:v>
                </c:pt>
                <c:pt idx="27">
                  <c:v>11</c:v>
                </c:pt>
                <c:pt idx="28">
                  <c:v>13</c:v>
                </c:pt>
                <c:pt idx="29">
                  <c:v>13</c:v>
                </c:pt>
                <c:pt idx="30">
                  <c:v>16</c:v>
                </c:pt>
                <c:pt idx="31">
                  <c:v>11</c:v>
                </c:pt>
                <c:pt idx="32">
                  <c:v>16</c:v>
                </c:pt>
                <c:pt idx="33">
                  <c:v>16</c:v>
                </c:pt>
                <c:pt idx="34">
                  <c:v>18</c:v>
                </c:pt>
                <c:pt idx="35">
                  <c:v>10</c:v>
                </c:pt>
                <c:pt idx="36">
                  <c:v>18</c:v>
                </c:pt>
                <c:pt idx="37">
                  <c:v>10</c:v>
                </c:pt>
                <c:pt idx="38">
                  <c:v>13</c:v>
                </c:pt>
                <c:pt idx="39">
                  <c:v>17</c:v>
                </c:pt>
                <c:pt idx="40">
                  <c:v>18</c:v>
                </c:pt>
                <c:pt idx="41">
                  <c:v>18</c:v>
                </c:pt>
                <c:pt idx="42">
                  <c:v>13</c:v>
                </c:pt>
                <c:pt idx="43">
                  <c:v>13</c:v>
                </c:pt>
                <c:pt idx="44">
                  <c:v>8</c:v>
                </c:pt>
                <c:pt idx="45">
                  <c:v>12</c:v>
                </c:pt>
                <c:pt idx="46">
                  <c:v>16</c:v>
                </c:pt>
                <c:pt idx="47">
                  <c:v>11</c:v>
                </c:pt>
                <c:pt idx="48">
                  <c:v>8</c:v>
                </c:pt>
                <c:pt idx="49">
                  <c:v>11</c:v>
                </c:pt>
                <c:pt idx="50">
                  <c:v>16</c:v>
                </c:pt>
                <c:pt idx="51">
                  <c:v>13</c:v>
                </c:pt>
                <c:pt idx="52">
                  <c:v>16</c:v>
                </c:pt>
                <c:pt idx="53">
                  <c:v>10</c:v>
                </c:pt>
                <c:pt idx="54">
                  <c:v>8</c:v>
                </c:pt>
                <c:pt idx="55">
                  <c:v>13</c:v>
                </c:pt>
                <c:pt idx="56">
                  <c:v>16</c:v>
                </c:pt>
                <c:pt idx="57">
                  <c:v>16</c:v>
                </c:pt>
                <c:pt idx="58">
                  <c:v>8</c:v>
                </c:pt>
                <c:pt idx="59">
                  <c:v>18</c:v>
                </c:pt>
                <c:pt idx="60">
                  <c:v>18</c:v>
                </c:pt>
                <c:pt idx="61">
                  <c:v>13</c:v>
                </c:pt>
                <c:pt idx="62">
                  <c:v>11</c:v>
                </c:pt>
                <c:pt idx="63">
                  <c:v>16</c:v>
                </c:pt>
                <c:pt idx="64">
                  <c:v>13</c:v>
                </c:pt>
                <c:pt idx="65">
                  <c:v>13</c:v>
                </c:pt>
                <c:pt idx="66">
                  <c:v>21</c:v>
                </c:pt>
                <c:pt idx="67">
                  <c:v>13</c:v>
                </c:pt>
                <c:pt idx="68">
                  <c:v>13</c:v>
                </c:pt>
                <c:pt idx="69">
                  <c:v>8</c:v>
                </c:pt>
                <c:pt idx="70">
                  <c:v>13</c:v>
                </c:pt>
                <c:pt idx="71">
                  <c:v>18</c:v>
                </c:pt>
                <c:pt idx="72">
                  <c:v>13</c:v>
                </c:pt>
                <c:pt idx="73">
                  <c:v>18</c:v>
                </c:pt>
                <c:pt idx="74">
                  <c:v>13</c:v>
                </c:pt>
                <c:pt idx="75">
                  <c:v>11</c:v>
                </c:pt>
                <c:pt idx="76">
                  <c:v>24</c:v>
                </c:pt>
                <c:pt idx="77">
                  <c:v>14</c:v>
                </c:pt>
                <c:pt idx="78">
                  <c:v>15</c:v>
                </c:pt>
                <c:pt idx="79">
                  <c:v>18</c:v>
                </c:pt>
                <c:pt idx="80">
                  <c:v>5</c:v>
                </c:pt>
                <c:pt idx="81">
                  <c:v>5</c:v>
                </c:pt>
                <c:pt idx="82">
                  <c:v>8</c:v>
                </c:pt>
                <c:pt idx="83">
                  <c:v>5</c:v>
                </c:pt>
                <c:pt idx="84">
                  <c:v>6</c:v>
                </c:pt>
                <c:pt idx="85">
                  <c:v>13</c:v>
                </c:pt>
                <c:pt idx="86">
                  <c:v>8</c:v>
                </c:pt>
                <c:pt idx="87">
                  <c:v>8</c:v>
                </c:pt>
                <c:pt idx="88">
                  <c:v>10</c:v>
                </c:pt>
                <c:pt idx="89">
                  <c:v>6</c:v>
                </c:pt>
                <c:pt idx="90">
                  <c:v>13</c:v>
                </c:pt>
                <c:pt idx="91">
                  <c:v>14</c:v>
                </c:pt>
                <c:pt idx="92">
                  <c:v>13</c:v>
                </c:pt>
                <c:pt idx="93">
                  <c:v>11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16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16</c:v>
                </c:pt>
                <c:pt idx="112">
                  <c:v>16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19</c:v>
                </c:pt>
                <c:pt idx="119">
                  <c:v>16</c:v>
                </c:pt>
                <c:pt idx="120">
                  <c:v>18</c:v>
                </c:pt>
                <c:pt idx="121">
                  <c:v>19</c:v>
                </c:pt>
                <c:pt idx="122">
                  <c:v>16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13</c:v>
                </c:pt>
                <c:pt idx="131">
                  <c:v>16</c:v>
                </c:pt>
                <c:pt idx="132">
                  <c:v>18</c:v>
                </c:pt>
                <c:pt idx="133">
                  <c:v>16</c:v>
                </c:pt>
                <c:pt idx="134">
                  <c:v>13</c:v>
                </c:pt>
                <c:pt idx="135">
                  <c:v>18</c:v>
                </c:pt>
                <c:pt idx="136">
                  <c:v>18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18</c:v>
                </c:pt>
                <c:pt idx="141">
                  <c:v>16</c:v>
                </c:pt>
                <c:pt idx="142">
                  <c:v>18</c:v>
                </c:pt>
                <c:pt idx="143">
                  <c:v>13</c:v>
                </c:pt>
                <c:pt idx="144">
                  <c:v>10</c:v>
                </c:pt>
                <c:pt idx="145">
                  <c:v>10</c:v>
                </c:pt>
                <c:pt idx="146">
                  <c:v>14</c:v>
                </c:pt>
                <c:pt idx="147">
                  <c:v>13</c:v>
                </c:pt>
                <c:pt idx="148">
                  <c:v>13</c:v>
                </c:pt>
                <c:pt idx="149">
                  <c:v>11</c:v>
                </c:pt>
                <c:pt idx="150">
                  <c:v>13</c:v>
                </c:pt>
                <c:pt idx="151">
                  <c:v>17</c:v>
                </c:pt>
                <c:pt idx="152">
                  <c:v>8</c:v>
                </c:pt>
                <c:pt idx="153">
                  <c:v>18</c:v>
                </c:pt>
                <c:pt idx="154">
                  <c:v>13</c:v>
                </c:pt>
                <c:pt idx="155">
                  <c:v>16</c:v>
                </c:pt>
                <c:pt idx="156">
                  <c:v>18</c:v>
                </c:pt>
                <c:pt idx="157">
                  <c:v>10</c:v>
                </c:pt>
                <c:pt idx="158">
                  <c:v>13</c:v>
                </c:pt>
                <c:pt idx="159">
                  <c:v>16</c:v>
                </c:pt>
                <c:pt idx="160">
                  <c:v>13</c:v>
                </c:pt>
                <c:pt idx="161">
                  <c:v>13</c:v>
                </c:pt>
                <c:pt idx="162">
                  <c:v>17</c:v>
                </c:pt>
                <c:pt idx="163">
                  <c:v>8</c:v>
                </c:pt>
                <c:pt idx="164">
                  <c:v>13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11</c:v>
                </c:pt>
                <c:pt idx="169">
                  <c:v>13</c:v>
                </c:pt>
                <c:pt idx="170">
                  <c:v>18</c:v>
                </c:pt>
                <c:pt idx="171">
                  <c:v>8</c:v>
                </c:pt>
                <c:pt idx="172">
                  <c:v>11</c:v>
                </c:pt>
                <c:pt idx="173">
                  <c:v>13</c:v>
                </c:pt>
                <c:pt idx="174">
                  <c:v>16</c:v>
                </c:pt>
                <c:pt idx="175">
                  <c:v>17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8</c:v>
                </c:pt>
                <c:pt idx="181">
                  <c:v>13</c:v>
                </c:pt>
                <c:pt idx="182">
                  <c:v>13</c:v>
                </c:pt>
                <c:pt idx="183">
                  <c:v>16</c:v>
                </c:pt>
                <c:pt idx="184">
                  <c:v>8</c:v>
                </c:pt>
                <c:pt idx="185">
                  <c:v>8</c:v>
                </c:pt>
                <c:pt idx="186">
                  <c:v>9</c:v>
                </c:pt>
                <c:pt idx="187">
                  <c:v>16</c:v>
                </c:pt>
                <c:pt idx="188">
                  <c:v>11</c:v>
                </c:pt>
                <c:pt idx="189">
                  <c:v>12</c:v>
                </c:pt>
                <c:pt idx="190">
                  <c:v>8</c:v>
                </c:pt>
                <c:pt idx="191">
                  <c:v>9</c:v>
                </c:pt>
                <c:pt idx="192">
                  <c:v>8</c:v>
                </c:pt>
                <c:pt idx="193">
                  <c:v>5</c:v>
                </c:pt>
                <c:pt idx="194">
                  <c:v>8</c:v>
                </c:pt>
                <c:pt idx="195">
                  <c:v>5</c:v>
                </c:pt>
                <c:pt idx="196">
                  <c:v>18</c:v>
                </c:pt>
                <c:pt idx="197">
                  <c:v>8</c:v>
                </c:pt>
                <c:pt idx="198">
                  <c:v>13</c:v>
                </c:pt>
                <c:pt idx="199">
                  <c:v>14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13</c:v>
                </c:pt>
                <c:pt idx="204">
                  <c:v>7</c:v>
                </c:pt>
                <c:pt idx="205">
                  <c:v>8</c:v>
                </c:pt>
                <c:pt idx="206">
                  <c:v>10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13</c:v>
                </c:pt>
                <c:pt idx="211">
                  <c:v>5</c:v>
                </c:pt>
                <c:pt idx="212">
                  <c:v>8</c:v>
                </c:pt>
                <c:pt idx="213">
                  <c:v>8</c:v>
                </c:pt>
                <c:pt idx="214">
                  <c:v>8</c:v>
                </c:pt>
                <c:pt idx="215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2A-4090-B0D3-34A55D942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397184"/>
        <c:axId val="178399104"/>
      </c:scatterChart>
      <c:valAx>
        <c:axId val="17839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99104"/>
        <c:crosses val="autoZero"/>
        <c:crossBetween val="midCat"/>
      </c:valAx>
      <c:valAx>
        <c:axId val="17839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97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Ed=9.6 (-1 SD)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'Univariate Diagnosis TABLES'!$AC$69:$AD$69</c:f>
              <c:numCache>
                <c:formatCode>General</c:formatCode>
                <c:ptCount val="2"/>
                <c:pt idx="0">
                  <c:v>20</c:v>
                </c:pt>
                <c:pt idx="1">
                  <c:v>80</c:v>
                </c:pt>
              </c:numCache>
            </c:numRef>
          </c:xVal>
          <c:yVal>
            <c:numRef>
              <c:f>'Univariate Diagnosis TABLES'!$AC$70:$AD$70</c:f>
              <c:numCache>
                <c:formatCode>General</c:formatCode>
                <c:ptCount val="2"/>
                <c:pt idx="0">
                  <c:v>30.43473974828532</c:v>
                </c:pt>
                <c:pt idx="1">
                  <c:v>23.475643637174208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AC-4C9E-A56F-45B89851E6FA}"/>
            </c:ext>
          </c:extLst>
        </c:ser>
        <c:ser>
          <c:idx val="1"/>
          <c:order val="1"/>
          <c:tx>
            <c:v>Ed=17.6 (+1 SD)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'Univariate Diagnosis TABLES'!$AC$69:$AD$69</c:f>
              <c:numCache>
                <c:formatCode>General</c:formatCode>
                <c:ptCount val="2"/>
                <c:pt idx="0">
                  <c:v>20</c:v>
                </c:pt>
                <c:pt idx="1">
                  <c:v>80</c:v>
                </c:pt>
              </c:numCache>
            </c:numRef>
          </c:xVal>
          <c:yVal>
            <c:numRef>
              <c:f>'Univariate Diagnosis TABLES'!$AC$71:$AD$71</c:f>
              <c:numCache>
                <c:formatCode>General</c:formatCode>
                <c:ptCount val="2"/>
                <c:pt idx="0">
                  <c:v>26.121323451989024</c:v>
                </c:pt>
                <c:pt idx="1">
                  <c:v>28.517427340877916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AC-4C9E-A56F-45B89851E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16640"/>
        <c:axId val="178439296"/>
      </c:scatterChart>
      <c:valAx>
        <c:axId val="17841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39296"/>
        <c:crosses val="autoZero"/>
        <c:crossBetween val="midCat"/>
      </c:valAx>
      <c:valAx>
        <c:axId val="178439296"/>
        <c:scaling>
          <c:orientation val="minMax"/>
          <c:max val="36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16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'Univariate Diagnosis TABLES'!$AA$75:$AB$75</c:f>
              <c:strCache>
                <c:ptCount val="1"/>
                <c:pt idx="0">
                  <c:v>Gender 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multiLvlStrRef>
              <c:f>'Univariate Diagnosis TABLES'!$AC$73:$AD$74</c:f>
              <c:multiLvlStrCache>
                <c:ptCount val="2"/>
                <c:lvl>
                  <c:pt idx="0">
                    <c:v>20</c:v>
                  </c:pt>
                  <c:pt idx="1">
                    <c:v>80</c:v>
                  </c:pt>
                </c:lvl>
                <c:lvl>
                  <c:pt idx="0">
                    <c:v>Age</c:v>
                  </c:pt>
                </c:lvl>
              </c:multiLvlStrCache>
            </c:multiLvlStrRef>
          </c:xVal>
          <c:yVal>
            <c:numRef>
              <c:f>'Univariate Diagnosis TABLES'!$AC$75:$AD$75</c:f>
              <c:numCache>
                <c:formatCode>General</c:formatCode>
                <c:ptCount val="2"/>
                <c:pt idx="0">
                  <c:v>29.402996229766799</c:v>
                </c:pt>
                <c:pt idx="1">
                  <c:v>25.223700118655692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D5D-4882-AA43-98F14CC7809E}"/>
            </c:ext>
          </c:extLst>
        </c:ser>
        <c:ser>
          <c:idx val="1"/>
          <c:order val="1"/>
          <c:tx>
            <c:strRef>
              <c:f>'Univariate Diagnosis TABLES'!$AA$76:$AB$76</c:f>
              <c:strCache>
                <c:ptCount val="1"/>
                <c:pt idx="0">
                  <c:v>Gender F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multiLvlStrRef>
              <c:f>'Univariate Diagnosis TABLES'!$AC$73:$AD$74</c:f>
              <c:multiLvlStrCache>
                <c:ptCount val="2"/>
                <c:lvl>
                  <c:pt idx="0">
                    <c:v>20</c:v>
                  </c:pt>
                  <c:pt idx="1">
                    <c:v>80</c:v>
                  </c:pt>
                </c:lvl>
                <c:lvl>
                  <c:pt idx="0">
                    <c:v>Age</c:v>
                  </c:pt>
                </c:lvl>
              </c:multiLvlStrCache>
            </c:multiLvlStrRef>
          </c:xVal>
          <c:yVal>
            <c:numRef>
              <c:f>'Univariate Diagnosis TABLES'!$AC$76:$AD$76</c:f>
              <c:numCache>
                <c:formatCode>General</c:formatCode>
                <c:ptCount val="2"/>
                <c:pt idx="0">
                  <c:v>27.153066970507545</c:v>
                </c:pt>
                <c:pt idx="1">
                  <c:v>26.769370859396432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5D-4882-AA43-98F14CC78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63328"/>
        <c:axId val="178598272"/>
      </c:scatterChart>
      <c:valAx>
        <c:axId val="17856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98272"/>
        <c:crosses val="autoZero"/>
        <c:crossBetween val="midCat"/>
      </c:valAx>
      <c:valAx>
        <c:axId val="1785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63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Computation!$F$5:$F$220</c:f>
              <c:numCache>
                <c:formatCode>General</c:formatCode>
                <c:ptCount val="216"/>
                <c:pt idx="0">
                  <c:v>22</c:v>
                </c:pt>
                <c:pt idx="1">
                  <c:v>30</c:v>
                </c:pt>
                <c:pt idx="2">
                  <c:v>29</c:v>
                </c:pt>
                <c:pt idx="3">
                  <c:v>32</c:v>
                </c:pt>
                <c:pt idx="4">
                  <c:v>34</c:v>
                </c:pt>
                <c:pt idx="5">
                  <c:v>28</c:v>
                </c:pt>
                <c:pt idx="6">
                  <c:v>30</c:v>
                </c:pt>
                <c:pt idx="7">
                  <c:v>30</c:v>
                </c:pt>
                <c:pt idx="8">
                  <c:v>24</c:v>
                </c:pt>
                <c:pt idx="9">
                  <c:v>25</c:v>
                </c:pt>
                <c:pt idx="10">
                  <c:v>27</c:v>
                </c:pt>
                <c:pt idx="11">
                  <c:v>25</c:v>
                </c:pt>
                <c:pt idx="12">
                  <c:v>31</c:v>
                </c:pt>
                <c:pt idx="13">
                  <c:v>27</c:v>
                </c:pt>
                <c:pt idx="14">
                  <c:v>30</c:v>
                </c:pt>
                <c:pt idx="15">
                  <c:v>28</c:v>
                </c:pt>
                <c:pt idx="16">
                  <c:v>28</c:v>
                </c:pt>
                <c:pt idx="17">
                  <c:v>34</c:v>
                </c:pt>
                <c:pt idx="18">
                  <c:v>31</c:v>
                </c:pt>
                <c:pt idx="19">
                  <c:v>22</c:v>
                </c:pt>
                <c:pt idx="20">
                  <c:v>36</c:v>
                </c:pt>
                <c:pt idx="21">
                  <c:v>27</c:v>
                </c:pt>
                <c:pt idx="22">
                  <c:v>30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27</c:v>
                </c:pt>
                <c:pt idx="27">
                  <c:v>32</c:v>
                </c:pt>
                <c:pt idx="28">
                  <c:v>32</c:v>
                </c:pt>
                <c:pt idx="29">
                  <c:v>28</c:v>
                </c:pt>
                <c:pt idx="30">
                  <c:v>32</c:v>
                </c:pt>
                <c:pt idx="31">
                  <c:v>36</c:v>
                </c:pt>
                <c:pt idx="32">
                  <c:v>30</c:v>
                </c:pt>
                <c:pt idx="33">
                  <c:v>20</c:v>
                </c:pt>
                <c:pt idx="34">
                  <c:v>27</c:v>
                </c:pt>
                <c:pt idx="35">
                  <c:v>26</c:v>
                </c:pt>
                <c:pt idx="36">
                  <c:v>30</c:v>
                </c:pt>
                <c:pt idx="37">
                  <c:v>22</c:v>
                </c:pt>
                <c:pt idx="38">
                  <c:v>29</c:v>
                </c:pt>
                <c:pt idx="39">
                  <c:v>28</c:v>
                </c:pt>
                <c:pt idx="40">
                  <c:v>30</c:v>
                </c:pt>
                <c:pt idx="41">
                  <c:v>21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30</c:v>
                </c:pt>
                <c:pt idx="46">
                  <c:v>27</c:v>
                </c:pt>
                <c:pt idx="47">
                  <c:v>32</c:v>
                </c:pt>
                <c:pt idx="48">
                  <c:v>32</c:v>
                </c:pt>
                <c:pt idx="49">
                  <c:v>33</c:v>
                </c:pt>
                <c:pt idx="50">
                  <c:v>26</c:v>
                </c:pt>
                <c:pt idx="51">
                  <c:v>24</c:v>
                </c:pt>
                <c:pt idx="52">
                  <c:v>30</c:v>
                </c:pt>
                <c:pt idx="53">
                  <c:v>22</c:v>
                </c:pt>
                <c:pt idx="54">
                  <c:v>32</c:v>
                </c:pt>
                <c:pt idx="55">
                  <c:v>17</c:v>
                </c:pt>
                <c:pt idx="56">
                  <c:v>32</c:v>
                </c:pt>
                <c:pt idx="57">
                  <c:v>26</c:v>
                </c:pt>
                <c:pt idx="58">
                  <c:v>24</c:v>
                </c:pt>
                <c:pt idx="59">
                  <c:v>30</c:v>
                </c:pt>
                <c:pt idx="60">
                  <c:v>29</c:v>
                </c:pt>
                <c:pt idx="61">
                  <c:v>25</c:v>
                </c:pt>
                <c:pt idx="62">
                  <c:v>33</c:v>
                </c:pt>
                <c:pt idx="63">
                  <c:v>22</c:v>
                </c:pt>
                <c:pt idx="64">
                  <c:v>26</c:v>
                </c:pt>
                <c:pt idx="65">
                  <c:v>35</c:v>
                </c:pt>
                <c:pt idx="66">
                  <c:v>24</c:v>
                </c:pt>
                <c:pt idx="67">
                  <c:v>23</c:v>
                </c:pt>
                <c:pt idx="68">
                  <c:v>31</c:v>
                </c:pt>
                <c:pt idx="69">
                  <c:v>26</c:v>
                </c:pt>
                <c:pt idx="70">
                  <c:v>23</c:v>
                </c:pt>
                <c:pt idx="71">
                  <c:v>25</c:v>
                </c:pt>
                <c:pt idx="72">
                  <c:v>29</c:v>
                </c:pt>
                <c:pt idx="73">
                  <c:v>25</c:v>
                </c:pt>
                <c:pt idx="74">
                  <c:v>30</c:v>
                </c:pt>
                <c:pt idx="75">
                  <c:v>24</c:v>
                </c:pt>
                <c:pt idx="76">
                  <c:v>31</c:v>
                </c:pt>
                <c:pt idx="77">
                  <c:v>31</c:v>
                </c:pt>
                <c:pt idx="78">
                  <c:v>25</c:v>
                </c:pt>
                <c:pt idx="79">
                  <c:v>27</c:v>
                </c:pt>
                <c:pt idx="80">
                  <c:v>19</c:v>
                </c:pt>
                <c:pt idx="81">
                  <c:v>25</c:v>
                </c:pt>
                <c:pt idx="82">
                  <c:v>23</c:v>
                </c:pt>
                <c:pt idx="83">
                  <c:v>19</c:v>
                </c:pt>
                <c:pt idx="84">
                  <c:v>22</c:v>
                </c:pt>
                <c:pt idx="85">
                  <c:v>26</c:v>
                </c:pt>
                <c:pt idx="86">
                  <c:v>25</c:v>
                </c:pt>
                <c:pt idx="87">
                  <c:v>26</c:v>
                </c:pt>
                <c:pt idx="88">
                  <c:v>13</c:v>
                </c:pt>
                <c:pt idx="89">
                  <c:v>16</c:v>
                </c:pt>
                <c:pt idx="90">
                  <c:v>32</c:v>
                </c:pt>
                <c:pt idx="91">
                  <c:v>27</c:v>
                </c:pt>
                <c:pt idx="92">
                  <c:v>28</c:v>
                </c:pt>
                <c:pt idx="93">
                  <c:v>27</c:v>
                </c:pt>
                <c:pt idx="94">
                  <c:v>28</c:v>
                </c:pt>
                <c:pt idx="95">
                  <c:v>23</c:v>
                </c:pt>
                <c:pt idx="96">
                  <c:v>19</c:v>
                </c:pt>
                <c:pt idx="97">
                  <c:v>30</c:v>
                </c:pt>
                <c:pt idx="98">
                  <c:v>33</c:v>
                </c:pt>
                <c:pt idx="99">
                  <c:v>25</c:v>
                </c:pt>
                <c:pt idx="100">
                  <c:v>26</c:v>
                </c:pt>
                <c:pt idx="101">
                  <c:v>27</c:v>
                </c:pt>
                <c:pt idx="102">
                  <c:v>27</c:v>
                </c:pt>
                <c:pt idx="103">
                  <c:v>21</c:v>
                </c:pt>
                <c:pt idx="104">
                  <c:v>20</c:v>
                </c:pt>
                <c:pt idx="105">
                  <c:v>27</c:v>
                </c:pt>
                <c:pt idx="106">
                  <c:v>18</c:v>
                </c:pt>
                <c:pt idx="107">
                  <c:v>27</c:v>
                </c:pt>
                <c:pt idx="108">
                  <c:v>25</c:v>
                </c:pt>
                <c:pt idx="109">
                  <c:v>23</c:v>
                </c:pt>
                <c:pt idx="110">
                  <c:v>20</c:v>
                </c:pt>
                <c:pt idx="111">
                  <c:v>26</c:v>
                </c:pt>
                <c:pt idx="112">
                  <c:v>32</c:v>
                </c:pt>
                <c:pt idx="113">
                  <c:v>20</c:v>
                </c:pt>
                <c:pt idx="114">
                  <c:v>29</c:v>
                </c:pt>
                <c:pt idx="115">
                  <c:v>25</c:v>
                </c:pt>
                <c:pt idx="116">
                  <c:v>23</c:v>
                </c:pt>
                <c:pt idx="117">
                  <c:v>16</c:v>
                </c:pt>
                <c:pt idx="118">
                  <c:v>28</c:v>
                </c:pt>
                <c:pt idx="119">
                  <c:v>24</c:v>
                </c:pt>
                <c:pt idx="120">
                  <c:v>33</c:v>
                </c:pt>
                <c:pt idx="121">
                  <c:v>25</c:v>
                </c:pt>
                <c:pt idx="122">
                  <c:v>27</c:v>
                </c:pt>
                <c:pt idx="123">
                  <c:v>21</c:v>
                </c:pt>
                <c:pt idx="124">
                  <c:v>30</c:v>
                </c:pt>
                <c:pt idx="125">
                  <c:v>28</c:v>
                </c:pt>
                <c:pt idx="126">
                  <c:v>33</c:v>
                </c:pt>
                <c:pt idx="127">
                  <c:v>24</c:v>
                </c:pt>
                <c:pt idx="128">
                  <c:v>27</c:v>
                </c:pt>
                <c:pt idx="129">
                  <c:v>24</c:v>
                </c:pt>
                <c:pt idx="130">
                  <c:v>25</c:v>
                </c:pt>
                <c:pt idx="131">
                  <c:v>21</c:v>
                </c:pt>
                <c:pt idx="132">
                  <c:v>25</c:v>
                </c:pt>
                <c:pt idx="133">
                  <c:v>30</c:v>
                </c:pt>
                <c:pt idx="134">
                  <c:v>25</c:v>
                </c:pt>
                <c:pt idx="135">
                  <c:v>28</c:v>
                </c:pt>
                <c:pt idx="136">
                  <c:v>24</c:v>
                </c:pt>
                <c:pt idx="137">
                  <c:v>21</c:v>
                </c:pt>
                <c:pt idx="138">
                  <c:v>24</c:v>
                </c:pt>
                <c:pt idx="139">
                  <c:v>27</c:v>
                </c:pt>
                <c:pt idx="140">
                  <c:v>27</c:v>
                </c:pt>
                <c:pt idx="141">
                  <c:v>25</c:v>
                </c:pt>
                <c:pt idx="142">
                  <c:v>22</c:v>
                </c:pt>
                <c:pt idx="143">
                  <c:v>22</c:v>
                </c:pt>
                <c:pt idx="144">
                  <c:v>23</c:v>
                </c:pt>
                <c:pt idx="145">
                  <c:v>32</c:v>
                </c:pt>
                <c:pt idx="146">
                  <c:v>35</c:v>
                </c:pt>
                <c:pt idx="147">
                  <c:v>33</c:v>
                </c:pt>
                <c:pt idx="148">
                  <c:v>32</c:v>
                </c:pt>
                <c:pt idx="149">
                  <c:v>32</c:v>
                </c:pt>
                <c:pt idx="150">
                  <c:v>29</c:v>
                </c:pt>
                <c:pt idx="151">
                  <c:v>25</c:v>
                </c:pt>
                <c:pt idx="152">
                  <c:v>27</c:v>
                </c:pt>
                <c:pt idx="153">
                  <c:v>24</c:v>
                </c:pt>
                <c:pt idx="154">
                  <c:v>21</c:v>
                </c:pt>
                <c:pt idx="155">
                  <c:v>24</c:v>
                </c:pt>
                <c:pt idx="156">
                  <c:v>26</c:v>
                </c:pt>
                <c:pt idx="157">
                  <c:v>30</c:v>
                </c:pt>
                <c:pt idx="158">
                  <c:v>29</c:v>
                </c:pt>
                <c:pt idx="159">
                  <c:v>23</c:v>
                </c:pt>
                <c:pt idx="160">
                  <c:v>25</c:v>
                </c:pt>
                <c:pt idx="161">
                  <c:v>24</c:v>
                </c:pt>
                <c:pt idx="162">
                  <c:v>22</c:v>
                </c:pt>
                <c:pt idx="163">
                  <c:v>16</c:v>
                </c:pt>
                <c:pt idx="164">
                  <c:v>29</c:v>
                </c:pt>
                <c:pt idx="165">
                  <c:v>23</c:v>
                </c:pt>
                <c:pt idx="166">
                  <c:v>31</c:v>
                </c:pt>
                <c:pt idx="167">
                  <c:v>28</c:v>
                </c:pt>
                <c:pt idx="168">
                  <c:v>32</c:v>
                </c:pt>
                <c:pt idx="169">
                  <c:v>31</c:v>
                </c:pt>
                <c:pt idx="170">
                  <c:v>28</c:v>
                </c:pt>
                <c:pt idx="171">
                  <c:v>20</c:v>
                </c:pt>
                <c:pt idx="172">
                  <c:v>20</c:v>
                </c:pt>
                <c:pt idx="173">
                  <c:v>30</c:v>
                </c:pt>
                <c:pt idx="174">
                  <c:v>22</c:v>
                </c:pt>
                <c:pt idx="175">
                  <c:v>31</c:v>
                </c:pt>
                <c:pt idx="176">
                  <c:v>27</c:v>
                </c:pt>
                <c:pt idx="177">
                  <c:v>33</c:v>
                </c:pt>
                <c:pt idx="178">
                  <c:v>31</c:v>
                </c:pt>
                <c:pt idx="179">
                  <c:v>29</c:v>
                </c:pt>
                <c:pt idx="180">
                  <c:v>28</c:v>
                </c:pt>
                <c:pt idx="181">
                  <c:v>28</c:v>
                </c:pt>
                <c:pt idx="182">
                  <c:v>24</c:v>
                </c:pt>
                <c:pt idx="183">
                  <c:v>27</c:v>
                </c:pt>
                <c:pt idx="184">
                  <c:v>29</c:v>
                </c:pt>
                <c:pt idx="185">
                  <c:v>25</c:v>
                </c:pt>
                <c:pt idx="186">
                  <c:v>29</c:v>
                </c:pt>
                <c:pt idx="187">
                  <c:v>29</c:v>
                </c:pt>
                <c:pt idx="188">
                  <c:v>30</c:v>
                </c:pt>
                <c:pt idx="189">
                  <c:v>28</c:v>
                </c:pt>
                <c:pt idx="190">
                  <c:v>29</c:v>
                </c:pt>
                <c:pt idx="191">
                  <c:v>23</c:v>
                </c:pt>
                <c:pt idx="192">
                  <c:v>16</c:v>
                </c:pt>
                <c:pt idx="193">
                  <c:v>29</c:v>
                </c:pt>
                <c:pt idx="194">
                  <c:v>29</c:v>
                </c:pt>
                <c:pt idx="195">
                  <c:v>18</c:v>
                </c:pt>
                <c:pt idx="196">
                  <c:v>27</c:v>
                </c:pt>
                <c:pt idx="197">
                  <c:v>30</c:v>
                </c:pt>
                <c:pt idx="198">
                  <c:v>26</c:v>
                </c:pt>
                <c:pt idx="199">
                  <c:v>25</c:v>
                </c:pt>
                <c:pt idx="200">
                  <c:v>25</c:v>
                </c:pt>
                <c:pt idx="201">
                  <c:v>25</c:v>
                </c:pt>
                <c:pt idx="202">
                  <c:v>19</c:v>
                </c:pt>
                <c:pt idx="203">
                  <c:v>24</c:v>
                </c:pt>
                <c:pt idx="204">
                  <c:v>22</c:v>
                </c:pt>
                <c:pt idx="205">
                  <c:v>33</c:v>
                </c:pt>
                <c:pt idx="206">
                  <c:v>21</c:v>
                </c:pt>
                <c:pt idx="207">
                  <c:v>19</c:v>
                </c:pt>
                <c:pt idx="208">
                  <c:v>29</c:v>
                </c:pt>
                <c:pt idx="209">
                  <c:v>21</c:v>
                </c:pt>
                <c:pt idx="210">
                  <c:v>21</c:v>
                </c:pt>
                <c:pt idx="211">
                  <c:v>10</c:v>
                </c:pt>
                <c:pt idx="212">
                  <c:v>28</c:v>
                </c:pt>
                <c:pt idx="213">
                  <c:v>32</c:v>
                </c:pt>
                <c:pt idx="214">
                  <c:v>24</c:v>
                </c:pt>
                <c:pt idx="215">
                  <c:v>13</c:v>
                </c:pt>
              </c:numCache>
            </c:numRef>
          </c:xVal>
          <c:yVal>
            <c:numRef>
              <c:f>Computation!$G$5:$G$220</c:f>
              <c:numCache>
                <c:formatCode>General</c:formatCode>
                <c:ptCount val="216"/>
                <c:pt idx="0">
                  <c:v>27</c:v>
                </c:pt>
                <c:pt idx="1">
                  <c:v>32</c:v>
                </c:pt>
                <c:pt idx="2">
                  <c:v>30</c:v>
                </c:pt>
                <c:pt idx="3">
                  <c:v>34</c:v>
                </c:pt>
                <c:pt idx="4">
                  <c:v>34</c:v>
                </c:pt>
                <c:pt idx="5">
                  <c:v>32</c:v>
                </c:pt>
                <c:pt idx="6">
                  <c:v>29</c:v>
                </c:pt>
                <c:pt idx="7">
                  <c:v>31</c:v>
                </c:pt>
                <c:pt idx="8">
                  <c:v>26</c:v>
                </c:pt>
                <c:pt idx="9">
                  <c:v>26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30</c:v>
                </c:pt>
                <c:pt idx="14">
                  <c:v>32</c:v>
                </c:pt>
                <c:pt idx="15">
                  <c:v>31</c:v>
                </c:pt>
                <c:pt idx="16">
                  <c:v>28</c:v>
                </c:pt>
                <c:pt idx="17">
                  <c:v>34</c:v>
                </c:pt>
                <c:pt idx="18">
                  <c:v>33</c:v>
                </c:pt>
                <c:pt idx="19">
                  <c:v>28</c:v>
                </c:pt>
                <c:pt idx="20">
                  <c:v>36</c:v>
                </c:pt>
                <c:pt idx="21">
                  <c:v>33</c:v>
                </c:pt>
                <c:pt idx="22">
                  <c:v>35</c:v>
                </c:pt>
                <c:pt idx="23">
                  <c:v>33</c:v>
                </c:pt>
                <c:pt idx="24">
                  <c:v>32</c:v>
                </c:pt>
                <c:pt idx="25">
                  <c:v>34</c:v>
                </c:pt>
                <c:pt idx="26">
                  <c:v>30</c:v>
                </c:pt>
                <c:pt idx="27">
                  <c:v>34</c:v>
                </c:pt>
                <c:pt idx="28">
                  <c:v>34</c:v>
                </c:pt>
                <c:pt idx="29">
                  <c:v>28</c:v>
                </c:pt>
                <c:pt idx="30">
                  <c:v>36</c:v>
                </c:pt>
                <c:pt idx="31">
                  <c:v>36</c:v>
                </c:pt>
                <c:pt idx="32">
                  <c:v>32</c:v>
                </c:pt>
                <c:pt idx="33">
                  <c:v>28</c:v>
                </c:pt>
                <c:pt idx="34">
                  <c:v>34</c:v>
                </c:pt>
                <c:pt idx="35">
                  <c:v>32</c:v>
                </c:pt>
                <c:pt idx="36">
                  <c:v>33</c:v>
                </c:pt>
                <c:pt idx="37">
                  <c:v>29</c:v>
                </c:pt>
                <c:pt idx="38">
                  <c:v>33</c:v>
                </c:pt>
                <c:pt idx="39">
                  <c:v>31</c:v>
                </c:pt>
                <c:pt idx="40">
                  <c:v>33</c:v>
                </c:pt>
                <c:pt idx="41">
                  <c:v>28</c:v>
                </c:pt>
                <c:pt idx="42">
                  <c:v>29</c:v>
                </c:pt>
                <c:pt idx="43">
                  <c:v>31</c:v>
                </c:pt>
                <c:pt idx="44">
                  <c:v>30</c:v>
                </c:pt>
                <c:pt idx="45">
                  <c:v>32</c:v>
                </c:pt>
                <c:pt idx="46">
                  <c:v>26</c:v>
                </c:pt>
                <c:pt idx="47">
                  <c:v>34</c:v>
                </c:pt>
                <c:pt idx="48">
                  <c:v>29</c:v>
                </c:pt>
                <c:pt idx="49">
                  <c:v>34</c:v>
                </c:pt>
                <c:pt idx="50">
                  <c:v>32</c:v>
                </c:pt>
                <c:pt idx="51">
                  <c:v>32</c:v>
                </c:pt>
                <c:pt idx="52">
                  <c:v>34</c:v>
                </c:pt>
                <c:pt idx="53">
                  <c:v>29</c:v>
                </c:pt>
                <c:pt idx="54">
                  <c:v>34</c:v>
                </c:pt>
                <c:pt idx="55">
                  <c:v>32</c:v>
                </c:pt>
                <c:pt idx="56">
                  <c:v>32</c:v>
                </c:pt>
                <c:pt idx="57">
                  <c:v>28</c:v>
                </c:pt>
                <c:pt idx="58">
                  <c:v>32</c:v>
                </c:pt>
                <c:pt idx="59">
                  <c:v>36</c:v>
                </c:pt>
                <c:pt idx="60">
                  <c:v>31</c:v>
                </c:pt>
                <c:pt idx="61">
                  <c:v>30</c:v>
                </c:pt>
                <c:pt idx="62">
                  <c:v>33</c:v>
                </c:pt>
                <c:pt idx="63">
                  <c:v>30</c:v>
                </c:pt>
                <c:pt idx="64">
                  <c:v>29</c:v>
                </c:pt>
                <c:pt idx="65">
                  <c:v>34</c:v>
                </c:pt>
                <c:pt idx="66">
                  <c:v>33</c:v>
                </c:pt>
                <c:pt idx="67">
                  <c:v>29</c:v>
                </c:pt>
                <c:pt idx="68">
                  <c:v>33</c:v>
                </c:pt>
                <c:pt idx="69">
                  <c:v>26</c:v>
                </c:pt>
                <c:pt idx="70">
                  <c:v>35</c:v>
                </c:pt>
                <c:pt idx="71">
                  <c:v>33</c:v>
                </c:pt>
                <c:pt idx="72">
                  <c:v>34</c:v>
                </c:pt>
                <c:pt idx="73">
                  <c:v>33</c:v>
                </c:pt>
                <c:pt idx="74">
                  <c:v>34</c:v>
                </c:pt>
                <c:pt idx="75">
                  <c:v>33</c:v>
                </c:pt>
                <c:pt idx="76">
                  <c:v>32</c:v>
                </c:pt>
                <c:pt idx="77">
                  <c:v>31</c:v>
                </c:pt>
                <c:pt idx="78">
                  <c:v>30</c:v>
                </c:pt>
                <c:pt idx="79">
                  <c:v>31</c:v>
                </c:pt>
                <c:pt idx="80">
                  <c:v>28</c:v>
                </c:pt>
                <c:pt idx="81">
                  <c:v>30</c:v>
                </c:pt>
                <c:pt idx="82">
                  <c:v>27</c:v>
                </c:pt>
                <c:pt idx="83">
                  <c:v>36</c:v>
                </c:pt>
                <c:pt idx="84">
                  <c:v>24</c:v>
                </c:pt>
                <c:pt idx="85">
                  <c:v>32</c:v>
                </c:pt>
                <c:pt idx="86">
                  <c:v>31</c:v>
                </c:pt>
                <c:pt idx="87">
                  <c:v>34</c:v>
                </c:pt>
                <c:pt idx="88">
                  <c:v>22</c:v>
                </c:pt>
                <c:pt idx="89">
                  <c:v>31</c:v>
                </c:pt>
                <c:pt idx="90">
                  <c:v>34</c:v>
                </c:pt>
                <c:pt idx="91">
                  <c:v>28</c:v>
                </c:pt>
                <c:pt idx="92">
                  <c:v>32</c:v>
                </c:pt>
                <c:pt idx="93">
                  <c:v>31</c:v>
                </c:pt>
                <c:pt idx="94">
                  <c:v>33</c:v>
                </c:pt>
                <c:pt idx="95">
                  <c:v>25</c:v>
                </c:pt>
                <c:pt idx="96">
                  <c:v>28</c:v>
                </c:pt>
                <c:pt idx="97">
                  <c:v>35</c:v>
                </c:pt>
                <c:pt idx="98">
                  <c:v>31</c:v>
                </c:pt>
                <c:pt idx="99">
                  <c:v>29</c:v>
                </c:pt>
                <c:pt idx="100">
                  <c:v>30</c:v>
                </c:pt>
                <c:pt idx="101">
                  <c:v>35</c:v>
                </c:pt>
                <c:pt idx="102">
                  <c:v>30</c:v>
                </c:pt>
                <c:pt idx="103">
                  <c:v>28</c:v>
                </c:pt>
                <c:pt idx="104">
                  <c:v>28</c:v>
                </c:pt>
                <c:pt idx="105">
                  <c:v>34</c:v>
                </c:pt>
                <c:pt idx="106">
                  <c:v>30</c:v>
                </c:pt>
                <c:pt idx="107">
                  <c:v>29</c:v>
                </c:pt>
                <c:pt idx="108">
                  <c:v>30</c:v>
                </c:pt>
                <c:pt idx="109">
                  <c:v>27</c:v>
                </c:pt>
                <c:pt idx="110">
                  <c:v>31</c:v>
                </c:pt>
                <c:pt idx="111">
                  <c:v>28</c:v>
                </c:pt>
                <c:pt idx="112">
                  <c:v>33</c:v>
                </c:pt>
                <c:pt idx="113">
                  <c:v>33</c:v>
                </c:pt>
                <c:pt idx="114">
                  <c:v>30</c:v>
                </c:pt>
                <c:pt idx="115">
                  <c:v>28</c:v>
                </c:pt>
                <c:pt idx="116">
                  <c:v>32</c:v>
                </c:pt>
                <c:pt idx="117">
                  <c:v>29</c:v>
                </c:pt>
                <c:pt idx="118">
                  <c:v>30</c:v>
                </c:pt>
                <c:pt idx="119">
                  <c:v>29</c:v>
                </c:pt>
                <c:pt idx="120">
                  <c:v>35</c:v>
                </c:pt>
                <c:pt idx="121">
                  <c:v>35</c:v>
                </c:pt>
                <c:pt idx="122">
                  <c:v>36</c:v>
                </c:pt>
                <c:pt idx="123">
                  <c:v>30</c:v>
                </c:pt>
                <c:pt idx="124">
                  <c:v>35</c:v>
                </c:pt>
                <c:pt idx="125">
                  <c:v>28</c:v>
                </c:pt>
                <c:pt idx="126">
                  <c:v>34</c:v>
                </c:pt>
                <c:pt idx="127">
                  <c:v>36</c:v>
                </c:pt>
                <c:pt idx="128">
                  <c:v>29</c:v>
                </c:pt>
                <c:pt idx="129">
                  <c:v>29</c:v>
                </c:pt>
                <c:pt idx="130">
                  <c:v>30</c:v>
                </c:pt>
                <c:pt idx="131">
                  <c:v>25</c:v>
                </c:pt>
                <c:pt idx="132">
                  <c:v>30</c:v>
                </c:pt>
                <c:pt idx="133">
                  <c:v>33</c:v>
                </c:pt>
                <c:pt idx="134">
                  <c:v>28</c:v>
                </c:pt>
                <c:pt idx="135">
                  <c:v>28</c:v>
                </c:pt>
                <c:pt idx="136">
                  <c:v>30</c:v>
                </c:pt>
                <c:pt idx="137">
                  <c:v>28</c:v>
                </c:pt>
                <c:pt idx="138">
                  <c:v>28</c:v>
                </c:pt>
                <c:pt idx="139">
                  <c:v>31</c:v>
                </c:pt>
                <c:pt idx="140">
                  <c:v>31</c:v>
                </c:pt>
                <c:pt idx="141">
                  <c:v>28</c:v>
                </c:pt>
                <c:pt idx="142">
                  <c:v>28</c:v>
                </c:pt>
                <c:pt idx="143">
                  <c:v>24</c:v>
                </c:pt>
                <c:pt idx="144">
                  <c:v>28</c:v>
                </c:pt>
                <c:pt idx="145">
                  <c:v>34</c:v>
                </c:pt>
                <c:pt idx="146">
                  <c:v>31</c:v>
                </c:pt>
                <c:pt idx="147">
                  <c:v>32</c:v>
                </c:pt>
                <c:pt idx="148">
                  <c:v>31</c:v>
                </c:pt>
                <c:pt idx="149">
                  <c:v>31</c:v>
                </c:pt>
                <c:pt idx="150">
                  <c:v>31</c:v>
                </c:pt>
                <c:pt idx="151">
                  <c:v>35</c:v>
                </c:pt>
                <c:pt idx="152">
                  <c:v>30</c:v>
                </c:pt>
                <c:pt idx="153">
                  <c:v>32</c:v>
                </c:pt>
                <c:pt idx="154">
                  <c:v>27</c:v>
                </c:pt>
                <c:pt idx="155">
                  <c:v>32</c:v>
                </c:pt>
                <c:pt idx="156">
                  <c:v>33</c:v>
                </c:pt>
                <c:pt idx="157">
                  <c:v>36</c:v>
                </c:pt>
                <c:pt idx="158">
                  <c:v>30</c:v>
                </c:pt>
                <c:pt idx="159">
                  <c:v>27</c:v>
                </c:pt>
                <c:pt idx="160">
                  <c:v>30</c:v>
                </c:pt>
                <c:pt idx="161">
                  <c:v>33</c:v>
                </c:pt>
                <c:pt idx="162">
                  <c:v>23</c:v>
                </c:pt>
                <c:pt idx="163">
                  <c:v>22</c:v>
                </c:pt>
                <c:pt idx="164">
                  <c:v>32</c:v>
                </c:pt>
                <c:pt idx="165">
                  <c:v>34</c:v>
                </c:pt>
                <c:pt idx="166">
                  <c:v>31</c:v>
                </c:pt>
                <c:pt idx="167">
                  <c:v>30</c:v>
                </c:pt>
                <c:pt idx="168">
                  <c:v>33</c:v>
                </c:pt>
                <c:pt idx="169">
                  <c:v>34</c:v>
                </c:pt>
                <c:pt idx="170">
                  <c:v>32</c:v>
                </c:pt>
                <c:pt idx="171">
                  <c:v>32</c:v>
                </c:pt>
                <c:pt idx="172">
                  <c:v>24</c:v>
                </c:pt>
                <c:pt idx="173">
                  <c:v>30</c:v>
                </c:pt>
                <c:pt idx="174">
                  <c:v>30</c:v>
                </c:pt>
                <c:pt idx="175">
                  <c:v>33</c:v>
                </c:pt>
                <c:pt idx="176">
                  <c:v>32</c:v>
                </c:pt>
                <c:pt idx="177">
                  <c:v>30</c:v>
                </c:pt>
                <c:pt idx="178">
                  <c:v>32</c:v>
                </c:pt>
                <c:pt idx="179">
                  <c:v>33</c:v>
                </c:pt>
                <c:pt idx="180">
                  <c:v>32</c:v>
                </c:pt>
                <c:pt idx="181">
                  <c:v>32</c:v>
                </c:pt>
                <c:pt idx="182">
                  <c:v>27</c:v>
                </c:pt>
                <c:pt idx="183">
                  <c:v>32</c:v>
                </c:pt>
                <c:pt idx="184">
                  <c:v>31</c:v>
                </c:pt>
                <c:pt idx="185">
                  <c:v>30</c:v>
                </c:pt>
                <c:pt idx="186">
                  <c:v>31</c:v>
                </c:pt>
                <c:pt idx="187">
                  <c:v>30</c:v>
                </c:pt>
                <c:pt idx="188">
                  <c:v>30</c:v>
                </c:pt>
                <c:pt idx="189">
                  <c:v>33</c:v>
                </c:pt>
                <c:pt idx="190">
                  <c:v>32</c:v>
                </c:pt>
                <c:pt idx="191">
                  <c:v>27</c:v>
                </c:pt>
                <c:pt idx="192">
                  <c:v>25</c:v>
                </c:pt>
                <c:pt idx="193">
                  <c:v>34</c:v>
                </c:pt>
                <c:pt idx="194">
                  <c:v>29</c:v>
                </c:pt>
                <c:pt idx="195">
                  <c:v>24</c:v>
                </c:pt>
                <c:pt idx="196">
                  <c:v>33</c:v>
                </c:pt>
                <c:pt idx="197">
                  <c:v>30</c:v>
                </c:pt>
                <c:pt idx="198">
                  <c:v>30</c:v>
                </c:pt>
                <c:pt idx="199">
                  <c:v>22</c:v>
                </c:pt>
                <c:pt idx="200">
                  <c:v>26</c:v>
                </c:pt>
                <c:pt idx="201">
                  <c:v>31</c:v>
                </c:pt>
                <c:pt idx="202">
                  <c:v>27</c:v>
                </c:pt>
                <c:pt idx="203">
                  <c:v>29</c:v>
                </c:pt>
                <c:pt idx="204">
                  <c:v>31</c:v>
                </c:pt>
                <c:pt idx="205">
                  <c:v>32</c:v>
                </c:pt>
                <c:pt idx="206">
                  <c:v>25</c:v>
                </c:pt>
                <c:pt idx="207">
                  <c:v>29</c:v>
                </c:pt>
                <c:pt idx="208">
                  <c:v>30</c:v>
                </c:pt>
                <c:pt idx="209">
                  <c:v>27</c:v>
                </c:pt>
                <c:pt idx="210">
                  <c:v>26</c:v>
                </c:pt>
                <c:pt idx="211">
                  <c:v>18</c:v>
                </c:pt>
                <c:pt idx="212">
                  <c:v>31</c:v>
                </c:pt>
                <c:pt idx="213">
                  <c:v>30</c:v>
                </c:pt>
                <c:pt idx="214">
                  <c:v>28</c:v>
                </c:pt>
                <c:pt idx="215">
                  <c:v>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07-41A5-A0A7-D7A7F97DA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96192"/>
        <c:axId val="186310656"/>
      </c:scatterChart>
      <c:valAx>
        <c:axId val="186296192"/>
        <c:scaling>
          <c:orientation val="minMax"/>
          <c:max val="3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6310656"/>
        <c:crosses val="autoZero"/>
        <c:crossBetween val="midCat"/>
        <c:majorUnit val="6"/>
      </c:valAx>
      <c:valAx>
        <c:axId val="186310656"/>
        <c:scaling>
          <c:orientation val="minMax"/>
          <c:max val="36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Accuracy 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6296192"/>
        <c:crosses val="autoZero"/>
        <c:crossBetween val="midCat"/>
        <c:majorUnit val="6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Computation!$AI$5:$AI$220</c:f>
              <c:numCache>
                <c:formatCode>General</c:formatCode>
                <c:ptCount val="216"/>
                <c:pt idx="0">
                  <c:v>-1.9360095809941145</c:v>
                </c:pt>
                <c:pt idx="1">
                  <c:v>4.7153265249347508E-2</c:v>
                </c:pt>
                <c:pt idx="2">
                  <c:v>-0.1782836853160083</c:v>
                </c:pt>
                <c:pt idx="3">
                  <c:v>0.59784230066929045</c:v>
                </c:pt>
                <c:pt idx="4">
                  <c:v>1.2113905971117369</c:v>
                </c:pt>
                <c:pt idx="5">
                  <c:v>-0.36379458216567157</c:v>
                </c:pt>
                <c:pt idx="6">
                  <c:v>0.12700537268073256</c:v>
                </c:pt>
                <c:pt idx="7">
                  <c:v>0.12700537268073256</c:v>
                </c:pt>
                <c:pt idx="8">
                  <c:v>-0.75556701167816298</c:v>
                </c:pt>
                <c:pt idx="9">
                  <c:v>-0.51411823519700617</c:v>
                </c:pt>
                <c:pt idx="10">
                  <c:v>-0.24406909112486083</c:v>
                </c:pt>
                <c:pt idx="11">
                  <c:v>-0.73486904597126501</c:v>
                </c:pt>
                <c:pt idx="12">
                  <c:v>0.95433042840016102</c:v>
                </c:pt>
                <c:pt idx="13">
                  <c:v>8.1130323623459469E-2</c:v>
                </c:pt>
                <c:pt idx="14">
                  <c:v>0.49774533132265708</c:v>
                </c:pt>
                <c:pt idx="15">
                  <c:v>6.9453764762529386E-3</c:v>
                </c:pt>
                <c:pt idx="16">
                  <c:v>1.2559866654163756E-2</c:v>
                </c:pt>
                <c:pt idx="17">
                  <c:v>1.4905742213712869</c:v>
                </c:pt>
                <c:pt idx="18">
                  <c:v>0.84842555733785296</c:v>
                </c:pt>
                <c:pt idx="19">
                  <c:v>-1.2661229712347926</c:v>
                </c:pt>
                <c:pt idx="20">
                  <c:v>1.6299149756908271</c:v>
                </c:pt>
                <c:pt idx="21">
                  <c:v>-0.22161113041321581</c:v>
                </c:pt>
                <c:pt idx="22">
                  <c:v>0.69312564720877867</c:v>
                </c:pt>
                <c:pt idx="23">
                  <c:v>-4.3074285060827527E-2</c:v>
                </c:pt>
                <c:pt idx="24">
                  <c:v>2.9403337187897081E-2</c:v>
                </c:pt>
                <c:pt idx="25">
                  <c:v>0.44377446884353133</c:v>
                </c:pt>
                <c:pt idx="26">
                  <c:v>-4.7025486002872804E-2</c:v>
                </c:pt>
                <c:pt idx="27">
                  <c:v>0.61810407927742905</c:v>
                </c:pt>
                <c:pt idx="28">
                  <c:v>0.77750954238990422</c:v>
                </c:pt>
                <c:pt idx="29">
                  <c:v>-0.20409036730290406</c:v>
                </c:pt>
                <c:pt idx="30">
                  <c:v>1.0166177370586171</c:v>
                </c:pt>
                <c:pt idx="31">
                  <c:v>1.658761424925842</c:v>
                </c:pt>
                <c:pt idx="32">
                  <c:v>0.53704676256803541</c:v>
                </c:pt>
                <c:pt idx="33">
                  <c:v>-1.9113385214860736</c:v>
                </c:pt>
                <c:pt idx="34">
                  <c:v>-6.2830289771053038E-2</c:v>
                </c:pt>
                <c:pt idx="35">
                  <c:v>-0.79675226266689858</c:v>
                </c:pt>
                <c:pt idx="36">
                  <c:v>0.66941844155650787</c:v>
                </c:pt>
                <c:pt idx="37">
                  <c:v>-1.7097290452841452</c:v>
                </c:pt>
                <c:pt idx="38">
                  <c:v>0.16108777126737386</c:v>
                </c:pt>
                <c:pt idx="39">
                  <c:v>0.11971042662964475</c:v>
                </c:pt>
                <c:pt idx="40">
                  <c:v>0.66151603967241823</c:v>
                </c:pt>
                <c:pt idx="41">
                  <c:v>-1.554986159020491</c:v>
                </c:pt>
                <c:pt idx="42">
                  <c:v>-0.51522308042869536</c:v>
                </c:pt>
                <c:pt idx="43">
                  <c:v>-0.2498600761476461</c:v>
                </c:pt>
                <c:pt idx="44">
                  <c:v>-0.1199542238489841</c:v>
                </c:pt>
                <c:pt idx="45">
                  <c:v>0.47921145258332948</c:v>
                </c:pt>
                <c:pt idx="46">
                  <c:v>-0.14862275810036732</c:v>
                </c:pt>
                <c:pt idx="47">
                  <c:v>0.97244869501105735</c:v>
                </c:pt>
                <c:pt idx="48">
                  <c:v>0.99327744981703592</c:v>
                </c:pt>
                <c:pt idx="49">
                  <c:v>1.276906108389865</c:v>
                </c:pt>
                <c:pt idx="50">
                  <c:v>-0.37717926498983523</c:v>
                </c:pt>
                <c:pt idx="51">
                  <c:v>-0.88624487412802277</c:v>
                </c:pt>
                <c:pt idx="52">
                  <c:v>0.61564962505879472</c:v>
                </c:pt>
                <c:pt idx="53">
                  <c:v>-1.3323018463685594</c:v>
                </c:pt>
                <c:pt idx="54">
                  <c:v>1.2126637231057205</c:v>
                </c:pt>
                <c:pt idx="55">
                  <c:v>-2.5241926086590531</c:v>
                </c:pt>
                <c:pt idx="56">
                  <c:v>1.1232930504389331</c:v>
                </c:pt>
                <c:pt idx="57">
                  <c:v>-0.34349232392236856</c:v>
                </c:pt>
                <c:pt idx="58">
                  <c:v>-0.61890433230668607</c:v>
                </c:pt>
                <c:pt idx="59">
                  <c:v>0.59829682459969646</c:v>
                </c:pt>
                <c:pt idx="60">
                  <c:v>0.35289684717649439</c:v>
                </c:pt>
                <c:pt idx="61">
                  <c:v>-0.48114068184205316</c:v>
                </c:pt>
                <c:pt idx="62">
                  <c:v>1.5721932881678886</c:v>
                </c:pt>
                <c:pt idx="63">
                  <c:v>-1.2970197827256202</c:v>
                </c:pt>
                <c:pt idx="64">
                  <c:v>-0.17585162384531314</c:v>
                </c:pt>
                <c:pt idx="65">
                  <c:v>2.0327481729635055</c:v>
                </c:pt>
                <c:pt idx="66">
                  <c:v>-1.0238616027172842</c:v>
                </c:pt>
                <c:pt idx="67">
                  <c:v>-0.8721255023992277</c:v>
                </c:pt>
                <c:pt idx="68">
                  <c:v>1.1110373438442351</c:v>
                </c:pt>
                <c:pt idx="69">
                  <c:v>0.22291365980161354</c:v>
                </c:pt>
                <c:pt idx="70">
                  <c:v>-0.83219944868353601</c:v>
                </c:pt>
                <c:pt idx="71">
                  <c:v>-0.66031267005267436</c:v>
                </c:pt>
                <c:pt idx="72">
                  <c:v>0.66016344271352356</c:v>
                </c:pt>
                <c:pt idx="73">
                  <c:v>-0.66426387099471884</c:v>
                </c:pt>
                <c:pt idx="74">
                  <c:v>0.96545250071026356</c:v>
                </c:pt>
                <c:pt idx="75">
                  <c:v>-0.31159061088510415</c:v>
                </c:pt>
                <c:pt idx="76">
                  <c:v>0.26615001151831441</c:v>
                </c:pt>
                <c:pt idx="77">
                  <c:v>1.1582988232461799</c:v>
                </c:pt>
                <c:pt idx="78">
                  <c:v>-0.40658074989601067</c:v>
                </c:pt>
                <c:pt idx="79">
                  <c:v>-0.19321992085854015</c:v>
                </c:pt>
                <c:pt idx="80">
                  <c:v>-0.77950615439242943</c:v>
                </c:pt>
                <c:pt idx="81">
                  <c:v>0.75111950148445539</c:v>
                </c:pt>
                <c:pt idx="82">
                  <c:v>1.3240783424852276E-2</c:v>
                </c:pt>
                <c:pt idx="83">
                  <c:v>-0.54660298904174343</c:v>
                </c:pt>
                <c:pt idx="84">
                  <c:v>0.1705232072604248</c:v>
                </c:pt>
                <c:pt idx="85">
                  <c:v>0.22340891331160606</c:v>
                </c:pt>
                <c:pt idx="86">
                  <c:v>0.767304266217678</c:v>
                </c:pt>
                <c:pt idx="87">
                  <c:v>1.0127042436408802</c:v>
                </c:pt>
                <c:pt idx="88">
                  <c:v>-2.4772431735061797</c:v>
                </c:pt>
                <c:pt idx="89">
                  <c:v>-0.76744719950185303</c:v>
                </c:pt>
                <c:pt idx="90">
                  <c:v>1.1144878606656761</c:v>
                </c:pt>
                <c:pt idx="91">
                  <c:v>1.501916070568551E-2</c:v>
                </c:pt>
                <c:pt idx="92">
                  <c:v>0.13732697525892149</c:v>
                </c:pt>
                <c:pt idx="93">
                  <c:v>-0.33956496995035262</c:v>
                </c:pt>
                <c:pt idx="94">
                  <c:v>0.49566248765316639</c:v>
                </c:pt>
                <c:pt idx="95">
                  <c:v>-0.73133739946284404</c:v>
                </c:pt>
                <c:pt idx="96">
                  <c:v>-1.7129373091556523</c:v>
                </c:pt>
                <c:pt idx="97">
                  <c:v>0.98646244249957049</c:v>
                </c:pt>
                <c:pt idx="98">
                  <c:v>1.7226623747691767</c:v>
                </c:pt>
                <c:pt idx="99">
                  <c:v>-4.6064525443132477E-3</c:v>
                </c:pt>
                <c:pt idx="100">
                  <c:v>0.24079352487888883</c:v>
                </c:pt>
                <c:pt idx="101">
                  <c:v>0.48619350230209091</c:v>
                </c:pt>
                <c:pt idx="102">
                  <c:v>-9.9194953592171425E-2</c:v>
                </c:pt>
                <c:pt idx="103">
                  <c:v>-1.5715948181313839</c:v>
                </c:pt>
                <c:pt idx="104">
                  <c:v>-1.816994795554586</c:v>
                </c:pt>
                <c:pt idx="105">
                  <c:v>0.24035299783608433</c:v>
                </c:pt>
                <c:pt idx="106">
                  <c:v>-1.7418814980205648</c:v>
                </c:pt>
                <c:pt idx="107">
                  <c:v>0.46671829878825394</c:v>
                </c:pt>
                <c:pt idx="108">
                  <c:v>-2.40816560581502E-2</c:v>
                </c:pt>
                <c:pt idx="109">
                  <c:v>-0.51488161090455431</c:v>
                </c:pt>
                <c:pt idx="110">
                  <c:v>-1.2510815431741606</c:v>
                </c:pt>
                <c:pt idx="111">
                  <c:v>-1.4956491980998609E-2</c:v>
                </c:pt>
                <c:pt idx="112">
                  <c:v>1.4574433725582139</c:v>
                </c:pt>
                <c:pt idx="113">
                  <c:v>-1.2705567466879975</c:v>
                </c:pt>
                <c:pt idx="114">
                  <c:v>0.93804305012082112</c:v>
                </c:pt>
                <c:pt idx="115">
                  <c:v>-4.3556859571987155E-2</c:v>
                </c:pt>
                <c:pt idx="116">
                  <c:v>-0.53435681441839133</c:v>
                </c:pt>
                <c:pt idx="117">
                  <c:v>-2.252156656380806</c:v>
                </c:pt>
                <c:pt idx="118">
                  <c:v>0.80104287761372583</c:v>
                </c:pt>
                <c:pt idx="119">
                  <c:v>-0.51566595922128278</c:v>
                </c:pt>
                <c:pt idx="120">
                  <c:v>1.9001677562997925</c:v>
                </c:pt>
                <c:pt idx="121">
                  <c:v>4.0584896270304177E-2</c:v>
                </c:pt>
                <c:pt idx="122">
                  <c:v>0.21062446065444262</c:v>
                </c:pt>
                <c:pt idx="123">
                  <c:v>-1.0641071762924694</c:v>
                </c:pt>
                <c:pt idx="124">
                  <c:v>1.1444926205163493</c:v>
                </c:pt>
                <c:pt idx="125">
                  <c:v>0.65369266566994522</c:v>
                </c:pt>
                <c:pt idx="126">
                  <c:v>1.8806925527859555</c:v>
                </c:pt>
                <c:pt idx="127">
                  <c:v>-0.53548498400904443</c:v>
                </c:pt>
                <c:pt idx="128">
                  <c:v>0.20071494826056177</c:v>
                </c:pt>
                <c:pt idx="129">
                  <c:v>-0.53548498400904443</c:v>
                </c:pt>
                <c:pt idx="130">
                  <c:v>-0.56779978700830436</c:v>
                </c:pt>
                <c:pt idx="131">
                  <c:v>-1.2815944286725307</c:v>
                </c:pt>
                <c:pt idx="132">
                  <c:v>-0.12145767362733409</c:v>
                </c:pt>
                <c:pt idx="133">
                  <c:v>0.91709585574240715</c:v>
                </c:pt>
                <c:pt idx="134">
                  <c:v>-0.55448271415014239</c:v>
                </c:pt>
                <c:pt idx="135">
                  <c:v>0.55631664810076131</c:v>
                </c:pt>
                <c:pt idx="136">
                  <c:v>-0.42528326159204705</c:v>
                </c:pt>
                <c:pt idx="137">
                  <c:v>-1.3212324782480525</c:v>
                </c:pt>
                <c:pt idx="138">
                  <c:v>-0.58503254597844612</c:v>
                </c:pt>
                <c:pt idx="139">
                  <c:v>0.14125787389728009</c:v>
                </c:pt>
                <c:pt idx="140">
                  <c:v>0.27196626364988619</c:v>
                </c:pt>
                <c:pt idx="141">
                  <c:v>-0.3792706181307649</c:v>
                </c:pt>
                <c:pt idx="142">
                  <c:v>-1.0134592340076343</c:v>
                </c:pt>
                <c:pt idx="143">
                  <c:v>-1.2596094764173682</c:v>
                </c:pt>
                <c:pt idx="144">
                  <c:v>-1.1009542782914248</c:v>
                </c:pt>
                <c:pt idx="145">
                  <c:v>1.126433079483383</c:v>
                </c:pt>
                <c:pt idx="146">
                  <c:v>1.9703110907910499</c:v>
                </c:pt>
                <c:pt idx="147">
                  <c:v>1.4708634452402332</c:v>
                </c:pt>
                <c:pt idx="148">
                  <c:v>1.2299024921030857</c:v>
                </c:pt>
                <c:pt idx="149">
                  <c:v>1.237552802315923</c:v>
                </c:pt>
                <c:pt idx="150">
                  <c:v>0.49814158411953324</c:v>
                </c:pt>
                <c:pt idx="151">
                  <c:v>-0.4898808974268431</c:v>
                </c:pt>
                <c:pt idx="152">
                  <c:v>4.3723096176034669E-2</c:v>
                </c:pt>
                <c:pt idx="153">
                  <c:v>-0.75636172132727264</c:v>
                </c:pt>
                <c:pt idx="154">
                  <c:v>-1.4517411624079204</c:v>
                </c:pt>
                <c:pt idx="155">
                  <c:v>-0.76340376906829377</c:v>
                </c:pt>
                <c:pt idx="156">
                  <c:v>-0.30451217350854237</c:v>
                </c:pt>
                <c:pt idx="157">
                  <c:v>0.82350873429686777</c:v>
                </c:pt>
                <c:pt idx="158">
                  <c:v>0.5158976812637508</c:v>
                </c:pt>
                <c:pt idx="159">
                  <c:v>-1.0187132588853758</c:v>
                </c:pt>
                <c:pt idx="160">
                  <c:v>-0.46126320414300381</c:v>
                </c:pt>
                <c:pt idx="161">
                  <c:v>-0.70666318156620589</c:v>
                </c:pt>
                <c:pt idx="162">
                  <c:v>-1.2995426194657416</c:v>
                </c:pt>
                <c:pt idx="163">
                  <c:v>-2.5139103950494617</c:v>
                </c:pt>
                <c:pt idx="164">
                  <c:v>0.52477572983585907</c:v>
                </c:pt>
                <c:pt idx="165">
                  <c:v>-1.0385322836731368</c:v>
                </c:pt>
                <c:pt idx="166">
                  <c:v>0.92466753571247995</c:v>
                </c:pt>
                <c:pt idx="167">
                  <c:v>0.18846760344287369</c:v>
                </c:pt>
                <c:pt idx="168">
                  <c:v>1.3355858101579987</c:v>
                </c:pt>
                <c:pt idx="169">
                  <c:v>1.0200147089683178</c:v>
                </c:pt>
                <c:pt idx="170">
                  <c:v>0.10838696728251485</c:v>
                </c:pt>
                <c:pt idx="171">
                  <c:v>-1.475603981184763</c:v>
                </c:pt>
                <c:pt idx="172">
                  <c:v>-1.5952092035144163</c:v>
                </c:pt>
                <c:pt idx="173">
                  <c:v>0.77905375583116943</c:v>
                </c:pt>
                <c:pt idx="174">
                  <c:v>-1.3037512858840996</c:v>
                </c:pt>
                <c:pt idx="175">
                  <c:v>0.86498010348150067</c:v>
                </c:pt>
                <c:pt idx="176">
                  <c:v>5.1731872133672384E-2</c:v>
                </c:pt>
                <c:pt idx="177">
                  <c:v>1.5241317366728848</c:v>
                </c:pt>
                <c:pt idx="178">
                  <c:v>1.0377708061125344</c:v>
                </c:pt>
                <c:pt idx="179">
                  <c:v>0.54697085126613021</c:v>
                </c:pt>
                <c:pt idx="180">
                  <c:v>0.60100884654463549</c:v>
                </c:pt>
                <c:pt idx="181">
                  <c:v>0.30600989812898277</c:v>
                </c:pt>
                <c:pt idx="182">
                  <c:v>-0.67115098727777178</c:v>
                </c:pt>
                <c:pt idx="183">
                  <c:v>-0.12629896073749092</c:v>
                </c:pt>
                <c:pt idx="184">
                  <c:v>0.90311532813972717</c:v>
                </c:pt>
                <c:pt idx="185">
                  <c:v>-7.848458155308112E-2</c:v>
                </c:pt>
                <c:pt idx="186">
                  <c:v>0.83454984733663962</c:v>
                </c:pt>
                <c:pt idx="187">
                  <c:v>0.35459148171503235</c:v>
                </c:pt>
                <c:pt idx="188">
                  <c:v>0.95682357855967914</c:v>
                </c:pt>
                <c:pt idx="189">
                  <c:v>0.40189716719624208</c:v>
                </c:pt>
                <c:pt idx="190">
                  <c:v>0.98817508439756296</c:v>
                </c:pt>
                <c:pt idx="191">
                  <c:v>-0.56713879762467156</c:v>
                </c:pt>
                <c:pt idx="192">
                  <c:v>-2.1453181179321734</c:v>
                </c:pt>
                <c:pt idx="193">
                  <c:v>1.3650225031442669</c:v>
                </c:pt>
                <c:pt idx="194">
                  <c:v>1.0732348406553986</c:v>
                </c:pt>
                <c:pt idx="195">
                  <c:v>-1.2916754597450761</c:v>
                </c:pt>
                <c:pt idx="196">
                  <c:v>-0.42914106284823977</c:v>
                </c:pt>
                <c:pt idx="197">
                  <c:v>1.4036945743364375</c:v>
                </c:pt>
                <c:pt idx="198">
                  <c:v>-0.13596078957082527</c:v>
                </c:pt>
                <c:pt idx="199">
                  <c:v>-0.49297185783691772</c:v>
                </c:pt>
                <c:pt idx="200">
                  <c:v>0.55422974851497797</c:v>
                </c:pt>
                <c:pt idx="201">
                  <c:v>0.55422974851497797</c:v>
                </c:pt>
                <c:pt idx="202">
                  <c:v>-0.91817011602423448</c:v>
                </c:pt>
                <c:pt idx="203">
                  <c:v>-0.61788269584512112</c:v>
                </c:pt>
                <c:pt idx="204">
                  <c:v>-0.34848586126851933</c:v>
                </c:pt>
                <c:pt idx="205">
                  <c:v>2.2533075149498236</c:v>
                </c:pt>
                <c:pt idx="206">
                  <c:v>-0.93418959932821877</c:v>
                </c:pt>
                <c:pt idx="207">
                  <c:v>-0.70466117219483437</c:v>
                </c:pt>
                <c:pt idx="208">
                  <c:v>1.7920403908030662</c:v>
                </c:pt>
                <c:pt idx="209">
                  <c:v>-0.1284576398166706</c:v>
                </c:pt>
                <c:pt idx="210">
                  <c:v>-1.3274484823984025</c:v>
                </c:pt>
                <c:pt idx="211">
                  <c:v>-2.7851556027060136</c:v>
                </c:pt>
                <c:pt idx="212">
                  <c:v>1.1680738882635406</c:v>
                </c:pt>
                <c:pt idx="213">
                  <c:v>2.2063803021282378</c:v>
                </c:pt>
                <c:pt idx="214">
                  <c:v>0.35659349108640298</c:v>
                </c:pt>
                <c:pt idx="215">
                  <c:v>-1.6646395715434887</c:v>
                </c:pt>
              </c:numCache>
            </c:numRef>
          </c:xVal>
          <c:yVal>
            <c:numRef>
              <c:f>Computation!$AJ$5:$AJ$220</c:f>
              <c:numCache>
                <c:formatCode>General</c:formatCode>
                <c:ptCount val="216"/>
                <c:pt idx="0">
                  <c:v>-1.7506871048357338</c:v>
                </c:pt>
                <c:pt idx="1">
                  <c:v>-0.17215302506240965</c:v>
                </c:pt>
                <c:pt idx="2">
                  <c:v>-0.85633025143990249</c:v>
                </c:pt>
                <c:pt idx="3">
                  <c:v>0.70133621554143832</c:v>
                </c:pt>
                <c:pt idx="4">
                  <c:v>0.76667097382690164</c:v>
                </c:pt>
                <c:pt idx="5">
                  <c:v>-0.13609634571648155</c:v>
                </c:pt>
                <c:pt idx="6">
                  <c:v>-1.1385865812246745</c:v>
                </c:pt>
                <c:pt idx="7">
                  <c:v>-0.49714156896083594</c:v>
                </c:pt>
                <c:pt idx="8">
                  <c:v>-1.6553338724998736</c:v>
                </c:pt>
                <c:pt idx="9">
                  <c:v>-1.6587856901341256</c:v>
                </c:pt>
                <c:pt idx="10">
                  <c:v>5.5497491365553694E-2</c:v>
                </c:pt>
                <c:pt idx="11">
                  <c:v>0.45388372990701298</c:v>
                </c:pt>
                <c:pt idx="12">
                  <c:v>1.0176545540660027</c:v>
                </c:pt>
                <c:pt idx="13">
                  <c:v>-0.4641284074393503</c:v>
                </c:pt>
                <c:pt idx="14">
                  <c:v>5.7032068719595298E-2</c:v>
                </c:pt>
                <c:pt idx="15">
                  <c:v>-0.30401315452475913</c:v>
                </c:pt>
                <c:pt idx="16">
                  <c:v>-1.2348794943966996</c:v>
                </c:pt>
                <c:pt idx="17">
                  <c:v>0.90654795452208126</c:v>
                </c:pt>
                <c:pt idx="18">
                  <c:v>0.50886303528972199</c:v>
                </c:pt>
                <c:pt idx="19">
                  <c:v>-1.1325937704014897</c:v>
                </c:pt>
                <c:pt idx="20">
                  <c:v>1.8511525448320445</c:v>
                </c:pt>
                <c:pt idx="21">
                  <c:v>0.46002203932318053</c:v>
                </c:pt>
                <c:pt idx="22">
                  <c:v>1.5207000104079818</c:v>
                </c:pt>
                <c:pt idx="23">
                  <c:v>0.55578679097605543</c:v>
                </c:pt>
                <c:pt idx="24">
                  <c:v>6.3170378135762817E-2</c:v>
                </c:pt>
                <c:pt idx="25">
                  <c:v>1.0003954658947458</c:v>
                </c:pt>
                <c:pt idx="26">
                  <c:v>-0.53924266141363042</c:v>
                </c:pt>
                <c:pt idx="27">
                  <c:v>0.69667178239348937</c:v>
                </c:pt>
                <c:pt idx="28">
                  <c:v>0.78246374406977626</c:v>
                </c:pt>
                <c:pt idx="29">
                  <c:v>-1.3574291274949619</c:v>
                </c:pt>
                <c:pt idx="30">
                  <c:v>2.0457512028458762</c:v>
                </c:pt>
                <c:pt idx="31">
                  <c:v>1.8592724283047088</c:v>
                </c:pt>
                <c:pt idx="32">
                  <c:v>6.7774110197889856E-2</c:v>
                </c:pt>
                <c:pt idx="33">
                  <c:v>-1.224137452918405</c:v>
                </c:pt>
                <c:pt idx="34">
                  <c:v>0.98658819535774078</c:v>
                </c:pt>
                <c:pt idx="35">
                  <c:v>-0.12669588026336756</c:v>
                </c:pt>
                <c:pt idx="36">
                  <c:v>0.53507588517054661</c:v>
                </c:pt>
                <c:pt idx="37">
                  <c:v>-1.0961985911337166</c:v>
                </c:pt>
                <c:pt idx="38">
                  <c:v>0.38848827053572665</c:v>
                </c:pt>
                <c:pt idx="39">
                  <c:v>-0.25919600775703333</c:v>
                </c:pt>
                <c:pt idx="40">
                  <c:v>0.52817224990204414</c:v>
                </c:pt>
                <c:pt idx="41">
                  <c:v>-1.1705637643782543</c:v>
                </c:pt>
                <c:pt idx="42">
                  <c:v>-0.98534569400447924</c:v>
                </c:pt>
                <c:pt idx="43">
                  <c:v>-0.33488651190415891</c:v>
                </c:pt>
                <c:pt idx="44">
                  <c:v>-0.73537255704994808</c:v>
                </c:pt>
                <c:pt idx="45">
                  <c:v>1.9702072774147077E-2</c:v>
                </c:pt>
                <c:pt idx="46">
                  <c:v>-1.7518600243557099</c:v>
                </c:pt>
                <c:pt idx="47">
                  <c:v>0.86467856029079371</c:v>
                </c:pt>
                <c:pt idx="48">
                  <c:v>-0.98023092442252047</c:v>
                </c:pt>
                <c:pt idx="49">
                  <c:v>0.89267968994034519</c:v>
                </c:pt>
                <c:pt idx="50">
                  <c:v>8.6189038446393529E-2</c:v>
                </c:pt>
                <c:pt idx="51">
                  <c:v>7.1229560522606442E-2</c:v>
                </c:pt>
                <c:pt idx="52">
                  <c:v>0.93570492424887952</c:v>
                </c:pt>
                <c:pt idx="53">
                  <c:v>-0.91476720562557368</c:v>
                </c:pt>
                <c:pt idx="54">
                  <c:v>0.97610682871615184</c:v>
                </c:pt>
                <c:pt idx="55">
                  <c:v>0.10728623986853454</c:v>
                </c:pt>
                <c:pt idx="56">
                  <c:v>9.3861925216603762E-2</c:v>
                </c:pt>
                <c:pt idx="57">
                  <c:v>-1.1980496378996912</c:v>
                </c:pt>
                <c:pt idx="58">
                  <c:v>0.19410056954339622</c:v>
                </c:pt>
                <c:pt idx="59">
                  <c:v>2.055603176568634</c:v>
                </c:pt>
                <c:pt idx="60">
                  <c:v>-0.28648829403179105</c:v>
                </c:pt>
                <c:pt idx="61">
                  <c:v>-0.549848476999512</c:v>
                </c:pt>
                <c:pt idx="62">
                  <c:v>0.58462484563515693</c:v>
                </c:pt>
                <c:pt idx="63">
                  <c:v>-0.590122006873119</c:v>
                </c:pt>
                <c:pt idx="64">
                  <c:v>-0.832104806784284</c:v>
                </c:pt>
                <c:pt idx="65">
                  <c:v>1.0168321598183105</c:v>
                </c:pt>
                <c:pt idx="66">
                  <c:v>0.39335443518800689</c:v>
                </c:pt>
                <c:pt idx="67">
                  <c:v>-0.81407646711132053</c:v>
                </c:pt>
                <c:pt idx="68">
                  <c:v>0.59581417677481463</c:v>
                </c:pt>
                <c:pt idx="69">
                  <c:v>-1.4675035027388574</c:v>
                </c:pt>
                <c:pt idx="70">
                  <c:v>1.5697415660432226</c:v>
                </c:pt>
                <c:pt idx="71">
                  <c:v>0.44532862668001133</c:v>
                </c:pt>
                <c:pt idx="72">
                  <c:v>1.0619030090007204</c:v>
                </c:pt>
                <c:pt idx="73">
                  <c:v>0.44187680904576065</c:v>
                </c:pt>
                <c:pt idx="74">
                  <c:v>1.0889455185101669</c:v>
                </c:pt>
                <c:pt idx="75">
                  <c:v>0.73863105870768608</c:v>
                </c:pt>
                <c:pt idx="76">
                  <c:v>-0.23651228877464436</c:v>
                </c:pt>
                <c:pt idx="77">
                  <c:v>-0.14737722510676235</c:v>
                </c:pt>
                <c:pt idx="78">
                  <c:v>-0.52638252702752031</c:v>
                </c:pt>
                <c:pt idx="79">
                  <c:v>-0.33481374091131</c:v>
                </c:pt>
                <c:pt idx="80">
                  <c:v>-0.57116673240354732</c:v>
                </c:pt>
                <c:pt idx="81">
                  <c:v>5.8047761642470101E-2</c:v>
                </c:pt>
                <c:pt idx="82">
                  <c:v>-0.94581619424913632</c:v>
                </c:pt>
                <c:pt idx="83">
                  <c:v>2.8191646545814817</c:v>
                </c:pt>
                <c:pt idx="84">
                  <c:v>-1.5065903225615667</c:v>
                </c:pt>
                <c:pt idx="85">
                  <c:v>0.35066882545354949</c:v>
                </c:pt>
                <c:pt idx="86">
                  <c:v>0.39153943628664356</c:v>
                </c:pt>
                <c:pt idx="87">
                  <c:v>1.5990313906253997</c:v>
                </c:pt>
                <c:pt idx="88">
                  <c:v>-2.2078161417019566</c:v>
                </c:pt>
                <c:pt idx="89">
                  <c:v>0.73036030011699926</c:v>
                </c:pt>
                <c:pt idx="90">
                  <c:v>1.0036964682829481</c:v>
                </c:pt>
                <c:pt idx="91">
                  <c:v>-1.06836844750218</c:v>
                </c:pt>
                <c:pt idx="92">
                  <c:v>0.16626390702502833</c:v>
                </c:pt>
                <c:pt idx="93">
                  <c:v>-0.31145026796547864</c:v>
                </c:pt>
                <c:pt idx="94">
                  <c:v>0.76218899777692029</c:v>
                </c:pt>
                <c:pt idx="95">
                  <c:v>-1.7236339996112042</c:v>
                </c:pt>
                <c:pt idx="96">
                  <c:v>-0.92964338123487555</c:v>
                </c:pt>
                <c:pt idx="97">
                  <c:v>1.7271022172088466</c:v>
                </c:pt>
                <c:pt idx="98">
                  <c:v>2.7575359911066141E-3</c:v>
                </c:pt>
                <c:pt idx="99">
                  <c:v>-0.51300435469009764</c:v>
                </c:pt>
                <c:pt idx="100">
                  <c:v>-0.20370551539587928</c:v>
                </c:pt>
                <c:pt idx="101">
                  <c:v>1.852785338791481</c:v>
                </c:pt>
                <c:pt idx="102">
                  <c:v>-0.50889914951598281</c:v>
                </c:pt>
                <c:pt idx="103">
                  <c:v>-1.1091538937723446</c:v>
                </c:pt>
                <c:pt idx="104">
                  <c:v>-1.1091538937723446</c:v>
                </c:pt>
                <c:pt idx="105">
                  <c:v>1.2117840676839042</c:v>
                </c:pt>
                <c:pt idx="106">
                  <c:v>-0.20715733303013112</c:v>
                </c:pt>
                <c:pt idx="107">
                  <c:v>-0.51645617232434948</c:v>
                </c:pt>
                <c:pt idx="108">
                  <c:v>-0.20715733303013112</c:v>
                </c:pt>
                <c:pt idx="109">
                  <c:v>-1.0834858467529989</c:v>
                </c:pt>
                <c:pt idx="110">
                  <c:v>0.12498883993948912</c:v>
                </c:pt>
                <c:pt idx="111">
                  <c:v>-0.92657422652679122</c:v>
                </c:pt>
                <c:pt idx="112">
                  <c:v>0.76525815248500462</c:v>
                </c:pt>
                <c:pt idx="113">
                  <c:v>0.88096848409105211</c:v>
                </c:pt>
                <c:pt idx="114">
                  <c:v>-0.21060915066438182</c:v>
                </c:pt>
                <c:pt idx="115">
                  <c:v>-0.81086389492074373</c:v>
                </c:pt>
                <c:pt idx="116">
                  <c:v>0.48258224554959278</c:v>
                </c:pt>
                <c:pt idx="117">
                  <c:v>-0.51990798995860021</c:v>
                </c:pt>
                <c:pt idx="118">
                  <c:v>-0.15275398486135866</c:v>
                </c:pt>
                <c:pt idx="119">
                  <c:v>-0.63408374421060609</c:v>
                </c:pt>
                <c:pt idx="120">
                  <c:v>1.8424298858887265</c:v>
                </c:pt>
                <c:pt idx="121">
                  <c:v>1.8977918541976042</c:v>
                </c:pt>
                <c:pt idx="122">
                  <c:v>2.3509873160076991</c:v>
                </c:pt>
                <c:pt idx="123">
                  <c:v>-0.21751278593288437</c:v>
                </c:pt>
                <c:pt idx="124">
                  <c:v>1.8389780682544759</c:v>
                </c:pt>
                <c:pt idx="125">
                  <c:v>-0.81776753018924631</c:v>
                </c:pt>
                <c:pt idx="126">
                  <c:v>1.3221253413754919</c:v>
                </c:pt>
                <c:pt idx="127">
                  <c:v>2.3525218933617418</c:v>
                </c:pt>
                <c:pt idx="128">
                  <c:v>-0.63101458950252176</c:v>
                </c:pt>
                <c:pt idx="129">
                  <c:v>-0.63101458950252176</c:v>
                </c:pt>
                <c:pt idx="130">
                  <c:v>-0.46382830033357181</c:v>
                </c:pt>
                <c:pt idx="131">
                  <c:v>-1.7144265354869523</c:v>
                </c:pt>
                <c:pt idx="132">
                  <c:v>-0.22441642120138691</c:v>
                </c:pt>
                <c:pt idx="133">
                  <c:v>0.77293103925521378</c:v>
                </c:pt>
                <c:pt idx="134">
                  <c:v>-1.0370405350804874</c:v>
                </c:pt>
                <c:pt idx="135">
                  <c:v>-0.83502661836050318</c:v>
                </c:pt>
                <c:pt idx="136">
                  <c:v>-0.23477187410414127</c:v>
                </c:pt>
                <c:pt idx="137">
                  <c:v>-0.91429760769445501</c:v>
                </c:pt>
                <c:pt idx="138">
                  <c:v>-0.91429760769445501</c:v>
                </c:pt>
                <c:pt idx="139">
                  <c:v>1.9637886885568688E-2</c:v>
                </c:pt>
                <c:pt idx="140">
                  <c:v>9.0470663596976406E-2</c:v>
                </c:pt>
                <c:pt idx="141">
                  <c:v>-0.90815929827828756</c:v>
                </c:pt>
                <c:pt idx="142">
                  <c:v>-0.85228570653176017</c:v>
                </c:pt>
                <c:pt idx="143">
                  <c:v>-2.013825528722609</c:v>
                </c:pt>
                <c:pt idx="144">
                  <c:v>-1.0098050242421799</c:v>
                </c:pt>
                <c:pt idx="145">
                  <c:v>1.14658160964148</c:v>
                </c:pt>
                <c:pt idx="146">
                  <c:v>1.4014833597515763E-2</c:v>
                </c:pt>
                <c:pt idx="147">
                  <c:v>0.38260398310059807</c:v>
                </c:pt>
                <c:pt idx="148">
                  <c:v>3.0572929692725417E-2</c:v>
                </c:pt>
                <c:pt idx="149">
                  <c:v>3.8563852653906362E-2</c:v>
                </c:pt>
                <c:pt idx="150">
                  <c:v>3.9587099529207165E-2</c:v>
                </c:pt>
                <c:pt idx="151">
                  <c:v>1.7659782744975465</c:v>
                </c:pt>
                <c:pt idx="152">
                  <c:v>-0.27363703332144806</c:v>
                </c:pt>
                <c:pt idx="153">
                  <c:v>0.39973862232756008</c:v>
                </c:pt>
                <c:pt idx="154">
                  <c:v>-1.1418450776538345</c:v>
                </c:pt>
                <c:pt idx="155">
                  <c:v>0.406770925148637</c:v>
                </c:pt>
                <c:pt idx="156">
                  <c:v>0.79122122560051678</c:v>
                </c:pt>
                <c:pt idx="157">
                  <c:v>2.4461187490923701</c:v>
                </c:pt>
                <c:pt idx="158">
                  <c:v>-0.25650239409448494</c:v>
                </c:pt>
                <c:pt idx="159">
                  <c:v>-1.1612144074341626</c:v>
                </c:pt>
                <c:pt idx="160">
                  <c:v>-0.2474882242580021</c:v>
                </c:pt>
                <c:pt idx="161">
                  <c:v>0.8440894104974318</c:v>
                </c:pt>
                <c:pt idx="162">
                  <c:v>-2.1747975074605321</c:v>
                </c:pt>
                <c:pt idx="163">
                  <c:v>-2.2798906540425579</c:v>
                </c:pt>
                <c:pt idx="164">
                  <c:v>0.45471734179245427</c:v>
                </c:pt>
                <c:pt idx="165">
                  <c:v>1.2578213883051645</c:v>
                </c:pt>
                <c:pt idx="166">
                  <c:v>5.0329433966408522E-2</c:v>
                </c:pt>
                <c:pt idx="167">
                  <c:v>-0.28181673900321169</c:v>
                </c:pt>
                <c:pt idx="168">
                  <c:v>0.89599926821314857</c:v>
                </c:pt>
                <c:pt idx="169">
                  <c:v>1.3101782427233377</c:v>
                </c:pt>
                <c:pt idx="170">
                  <c:v>0.37902771652205242</c:v>
                </c:pt>
                <c:pt idx="171">
                  <c:v>0.56991546404303495</c:v>
                </c:pt>
                <c:pt idx="172">
                  <c:v>-1.8217167284713682</c:v>
                </c:pt>
                <c:pt idx="173">
                  <c:v>-0.22044571474855687</c:v>
                </c:pt>
                <c:pt idx="174">
                  <c:v>-0.27874758429512736</c:v>
                </c:pt>
                <c:pt idx="175">
                  <c:v>0.79339609394478383</c:v>
                </c:pt>
                <c:pt idx="176">
                  <c:v>0.49077402113838237</c:v>
                </c:pt>
                <c:pt idx="177">
                  <c:v>-0.20241737507559224</c:v>
                </c:pt>
                <c:pt idx="178">
                  <c:v>0.4997881909748641</c:v>
                </c:pt>
                <c:pt idx="179">
                  <c:v>0.89817442951632342</c:v>
                </c:pt>
                <c:pt idx="180">
                  <c:v>0.65583609327189618</c:v>
                </c:pt>
                <c:pt idx="181">
                  <c:v>0.508802360811347</c:v>
                </c:pt>
                <c:pt idx="182">
                  <c:v>-1.0517033792890136</c:v>
                </c:pt>
                <c:pt idx="183">
                  <c:v>0.42211669868905749</c:v>
                </c:pt>
                <c:pt idx="184">
                  <c:v>0.33775118464197246</c:v>
                </c:pt>
                <c:pt idx="185">
                  <c:v>5.6050116723522433E-3</c:v>
                </c:pt>
                <c:pt idx="186">
                  <c:v>0.30335804316156939</c:v>
                </c:pt>
                <c:pt idx="187">
                  <c:v>-0.26954012017087553</c:v>
                </c:pt>
                <c:pt idx="188">
                  <c:v>-8.3573847944081736E-2</c:v>
                </c:pt>
                <c:pt idx="189">
                  <c:v>0.98262481516743094</c:v>
                </c:pt>
                <c:pt idx="190">
                  <c:v>0.76323687980797394</c:v>
                </c:pt>
                <c:pt idx="191">
                  <c:v>-0.84815576409171156</c:v>
                </c:pt>
                <c:pt idx="192">
                  <c:v>-1.2812395644242607</c:v>
                </c:pt>
                <c:pt idx="193">
                  <c:v>1.8221810621598715</c:v>
                </c:pt>
                <c:pt idx="194">
                  <c:v>-0.17481288377857304</c:v>
                </c:pt>
                <c:pt idx="195">
                  <c:v>-1.3286362421127074</c:v>
                </c:pt>
                <c:pt idx="196">
                  <c:v>0.725636690549741</c:v>
                </c:pt>
                <c:pt idx="197">
                  <c:v>0.19892642743729128</c:v>
                </c:pt>
                <c:pt idx="198">
                  <c:v>-8.5233167201325066E-2</c:v>
                </c:pt>
                <c:pt idx="199">
                  <c:v>-2.255719493386235</c:v>
                </c:pt>
                <c:pt idx="200">
                  <c:v>-0.74187200051588564</c:v>
                </c:pt>
                <c:pt idx="201">
                  <c:v>0.73052810697973747</c:v>
                </c:pt>
                <c:pt idx="202">
                  <c:v>-0.47794657971275045</c:v>
                </c:pt>
                <c:pt idx="203">
                  <c:v>-0.37650366682257991</c:v>
                </c:pt>
                <c:pt idx="204">
                  <c:v>0.65982458373872221</c:v>
                </c:pt>
                <c:pt idx="205">
                  <c:v>0.97803845288012825</c:v>
                </c:pt>
                <c:pt idx="206">
                  <c:v>-1.2265139614562357</c:v>
                </c:pt>
                <c:pt idx="207">
                  <c:v>0.23388184366417622</c:v>
                </c:pt>
                <c:pt idx="208">
                  <c:v>0.57214043274805004</c:v>
                </c:pt>
                <c:pt idx="209">
                  <c:v>-0.27522833118516105</c:v>
                </c:pt>
                <c:pt idx="210">
                  <c:v>-1.1533737430354716</c:v>
                </c:pt>
                <c:pt idx="211">
                  <c:v>-2.3908236036254666</c:v>
                </c:pt>
                <c:pt idx="212">
                  <c:v>0.72439401617185162</c:v>
                </c:pt>
                <c:pt idx="213">
                  <c:v>0.43520815781666206</c:v>
                </c:pt>
                <c:pt idx="214">
                  <c:v>-7.9125957210838579E-2</c:v>
                </c:pt>
                <c:pt idx="215">
                  <c:v>-0.74944124631959674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DA-43E2-B678-48F5FEDA9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08960"/>
        <c:axId val="186410880"/>
      </c:scatterChart>
      <c:valAx>
        <c:axId val="18640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10880"/>
        <c:crosses val="autoZero"/>
        <c:crossBetween val="midCat"/>
      </c:valAx>
      <c:valAx>
        <c:axId val="186410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08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Age-Education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Computation!$C$5:$C$220</c:f>
              <c:numCache>
                <c:formatCode>General</c:formatCode>
                <c:ptCount val="21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22</c:v>
                </c:pt>
                <c:pt idx="4">
                  <c:v>22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26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29</c:v>
                </c:pt>
                <c:pt idx="21">
                  <c:v>29</c:v>
                </c:pt>
                <c:pt idx="22">
                  <c:v>29</c:v>
                </c:pt>
                <c:pt idx="23">
                  <c:v>29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33</c:v>
                </c:pt>
                <c:pt idx="32">
                  <c:v>33</c:v>
                </c:pt>
                <c:pt idx="33">
                  <c:v>34</c:v>
                </c:pt>
                <c:pt idx="34">
                  <c:v>34</c:v>
                </c:pt>
                <c:pt idx="35">
                  <c:v>35</c:v>
                </c:pt>
                <c:pt idx="36">
                  <c:v>35</c:v>
                </c:pt>
                <c:pt idx="37">
                  <c:v>37</c:v>
                </c:pt>
                <c:pt idx="38">
                  <c:v>37</c:v>
                </c:pt>
                <c:pt idx="39">
                  <c:v>37</c:v>
                </c:pt>
                <c:pt idx="40">
                  <c:v>37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42</c:v>
                </c:pt>
                <c:pt idx="46">
                  <c:v>42</c:v>
                </c:pt>
                <c:pt idx="47">
                  <c:v>43</c:v>
                </c:pt>
                <c:pt idx="48">
                  <c:v>45</c:v>
                </c:pt>
                <c:pt idx="49">
                  <c:v>45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51</c:v>
                </c:pt>
                <c:pt idx="58">
                  <c:v>53</c:v>
                </c:pt>
                <c:pt idx="59">
                  <c:v>53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57</c:v>
                </c:pt>
                <c:pt idx="66">
                  <c:v>57</c:v>
                </c:pt>
                <c:pt idx="67">
                  <c:v>59</c:v>
                </c:pt>
                <c:pt idx="68">
                  <c:v>60</c:v>
                </c:pt>
                <c:pt idx="69">
                  <c:v>61</c:v>
                </c:pt>
                <c:pt idx="70">
                  <c:v>61</c:v>
                </c:pt>
                <c:pt idx="71">
                  <c:v>61</c:v>
                </c:pt>
                <c:pt idx="72">
                  <c:v>62</c:v>
                </c:pt>
                <c:pt idx="73">
                  <c:v>62</c:v>
                </c:pt>
                <c:pt idx="74">
                  <c:v>65</c:v>
                </c:pt>
                <c:pt idx="75">
                  <c:v>66</c:v>
                </c:pt>
                <c:pt idx="76">
                  <c:v>66</c:v>
                </c:pt>
                <c:pt idx="77">
                  <c:v>67</c:v>
                </c:pt>
                <c:pt idx="78">
                  <c:v>67</c:v>
                </c:pt>
                <c:pt idx="79">
                  <c:v>67</c:v>
                </c:pt>
                <c:pt idx="80">
                  <c:v>70</c:v>
                </c:pt>
                <c:pt idx="81">
                  <c:v>71</c:v>
                </c:pt>
                <c:pt idx="82">
                  <c:v>73</c:v>
                </c:pt>
                <c:pt idx="83">
                  <c:v>74</c:v>
                </c:pt>
                <c:pt idx="84">
                  <c:v>76</c:v>
                </c:pt>
                <c:pt idx="85">
                  <c:v>77</c:v>
                </c:pt>
                <c:pt idx="86">
                  <c:v>79</c:v>
                </c:pt>
                <c:pt idx="87">
                  <c:v>79</c:v>
                </c:pt>
                <c:pt idx="88">
                  <c:v>79</c:v>
                </c:pt>
                <c:pt idx="89">
                  <c:v>86</c:v>
                </c:pt>
                <c:pt idx="90">
                  <c:v>21</c:v>
                </c:pt>
                <c:pt idx="91">
                  <c:v>21</c:v>
                </c:pt>
                <c:pt idx="92">
                  <c:v>22</c:v>
                </c:pt>
                <c:pt idx="93">
                  <c:v>23</c:v>
                </c:pt>
                <c:pt idx="94">
                  <c:v>23</c:v>
                </c:pt>
                <c:pt idx="95">
                  <c:v>23</c:v>
                </c:pt>
                <c:pt idx="96">
                  <c:v>23</c:v>
                </c:pt>
                <c:pt idx="97">
                  <c:v>23</c:v>
                </c:pt>
                <c:pt idx="98">
                  <c:v>23</c:v>
                </c:pt>
                <c:pt idx="99">
                  <c:v>23</c:v>
                </c:pt>
                <c:pt idx="100">
                  <c:v>23</c:v>
                </c:pt>
                <c:pt idx="101">
                  <c:v>23</c:v>
                </c:pt>
                <c:pt idx="102">
                  <c:v>24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28</c:v>
                </c:pt>
                <c:pt idx="128">
                  <c:v>28</c:v>
                </c:pt>
                <c:pt idx="129">
                  <c:v>28</c:v>
                </c:pt>
                <c:pt idx="130">
                  <c:v>29</c:v>
                </c:pt>
                <c:pt idx="131">
                  <c:v>29</c:v>
                </c:pt>
                <c:pt idx="132">
                  <c:v>29</c:v>
                </c:pt>
                <c:pt idx="133">
                  <c:v>30</c:v>
                </c:pt>
                <c:pt idx="134">
                  <c:v>32</c:v>
                </c:pt>
                <c:pt idx="135">
                  <c:v>32</c:v>
                </c:pt>
                <c:pt idx="136">
                  <c:v>32</c:v>
                </c:pt>
                <c:pt idx="137">
                  <c:v>33</c:v>
                </c:pt>
                <c:pt idx="138">
                  <c:v>33</c:v>
                </c:pt>
                <c:pt idx="139">
                  <c:v>34</c:v>
                </c:pt>
                <c:pt idx="140">
                  <c:v>34</c:v>
                </c:pt>
                <c:pt idx="141">
                  <c:v>37</c:v>
                </c:pt>
                <c:pt idx="142">
                  <c:v>37</c:v>
                </c:pt>
                <c:pt idx="143">
                  <c:v>39</c:v>
                </c:pt>
                <c:pt idx="144">
                  <c:v>41</c:v>
                </c:pt>
                <c:pt idx="145">
                  <c:v>42</c:v>
                </c:pt>
                <c:pt idx="146">
                  <c:v>44</c:v>
                </c:pt>
                <c:pt idx="147">
                  <c:v>46</c:v>
                </c:pt>
                <c:pt idx="148">
                  <c:v>47</c:v>
                </c:pt>
                <c:pt idx="149">
                  <c:v>48</c:v>
                </c:pt>
                <c:pt idx="150">
                  <c:v>48</c:v>
                </c:pt>
                <c:pt idx="151">
                  <c:v>48</c:v>
                </c:pt>
                <c:pt idx="152">
                  <c:v>49</c:v>
                </c:pt>
                <c:pt idx="153">
                  <c:v>49</c:v>
                </c:pt>
                <c:pt idx="154">
                  <c:v>51</c:v>
                </c:pt>
                <c:pt idx="155">
                  <c:v>51</c:v>
                </c:pt>
                <c:pt idx="156">
                  <c:v>51</c:v>
                </c:pt>
                <c:pt idx="157">
                  <c:v>52</c:v>
                </c:pt>
                <c:pt idx="158">
                  <c:v>52</c:v>
                </c:pt>
                <c:pt idx="159">
                  <c:v>52</c:v>
                </c:pt>
                <c:pt idx="160">
                  <c:v>53</c:v>
                </c:pt>
                <c:pt idx="161">
                  <c:v>53</c:v>
                </c:pt>
                <c:pt idx="162">
                  <c:v>53</c:v>
                </c:pt>
                <c:pt idx="163">
                  <c:v>54</c:v>
                </c:pt>
                <c:pt idx="164">
                  <c:v>54</c:v>
                </c:pt>
                <c:pt idx="165">
                  <c:v>54</c:v>
                </c:pt>
                <c:pt idx="166">
                  <c:v>54</c:v>
                </c:pt>
                <c:pt idx="167">
                  <c:v>54</c:v>
                </c:pt>
                <c:pt idx="168">
                  <c:v>55</c:v>
                </c:pt>
                <c:pt idx="169">
                  <c:v>55</c:v>
                </c:pt>
                <c:pt idx="170">
                  <c:v>55</c:v>
                </c:pt>
                <c:pt idx="171">
                  <c:v>56</c:v>
                </c:pt>
                <c:pt idx="172">
                  <c:v>56</c:v>
                </c:pt>
                <c:pt idx="173">
                  <c:v>56</c:v>
                </c:pt>
                <c:pt idx="174">
                  <c:v>56</c:v>
                </c:pt>
                <c:pt idx="175">
                  <c:v>56</c:v>
                </c:pt>
                <c:pt idx="176">
                  <c:v>58</c:v>
                </c:pt>
                <c:pt idx="177">
                  <c:v>58</c:v>
                </c:pt>
                <c:pt idx="178">
                  <c:v>59</c:v>
                </c:pt>
                <c:pt idx="179">
                  <c:v>59</c:v>
                </c:pt>
                <c:pt idx="180">
                  <c:v>60</c:v>
                </c:pt>
                <c:pt idx="181">
                  <c:v>60</c:v>
                </c:pt>
                <c:pt idx="182">
                  <c:v>61</c:v>
                </c:pt>
                <c:pt idx="183">
                  <c:v>61</c:v>
                </c:pt>
                <c:pt idx="184">
                  <c:v>62</c:v>
                </c:pt>
                <c:pt idx="185">
                  <c:v>62</c:v>
                </c:pt>
                <c:pt idx="186">
                  <c:v>62</c:v>
                </c:pt>
                <c:pt idx="187">
                  <c:v>62</c:v>
                </c:pt>
                <c:pt idx="188">
                  <c:v>63</c:v>
                </c:pt>
                <c:pt idx="189">
                  <c:v>64</c:v>
                </c:pt>
                <c:pt idx="190">
                  <c:v>65</c:v>
                </c:pt>
                <c:pt idx="191">
                  <c:v>65</c:v>
                </c:pt>
                <c:pt idx="192">
                  <c:v>67</c:v>
                </c:pt>
                <c:pt idx="193">
                  <c:v>68</c:v>
                </c:pt>
                <c:pt idx="194">
                  <c:v>68</c:v>
                </c:pt>
                <c:pt idx="195">
                  <c:v>69</c:v>
                </c:pt>
                <c:pt idx="196">
                  <c:v>70</c:v>
                </c:pt>
                <c:pt idx="197">
                  <c:v>71</c:v>
                </c:pt>
                <c:pt idx="198">
                  <c:v>71</c:v>
                </c:pt>
                <c:pt idx="199">
                  <c:v>71</c:v>
                </c:pt>
                <c:pt idx="200">
                  <c:v>72</c:v>
                </c:pt>
                <c:pt idx="201">
                  <c:v>72</c:v>
                </c:pt>
                <c:pt idx="202">
                  <c:v>72</c:v>
                </c:pt>
                <c:pt idx="203">
                  <c:v>73</c:v>
                </c:pt>
                <c:pt idx="204">
                  <c:v>74</c:v>
                </c:pt>
                <c:pt idx="205">
                  <c:v>75</c:v>
                </c:pt>
                <c:pt idx="206">
                  <c:v>76</c:v>
                </c:pt>
                <c:pt idx="207">
                  <c:v>77</c:v>
                </c:pt>
                <c:pt idx="208">
                  <c:v>78</c:v>
                </c:pt>
                <c:pt idx="209">
                  <c:v>79</c:v>
                </c:pt>
                <c:pt idx="210">
                  <c:v>79</c:v>
                </c:pt>
                <c:pt idx="211">
                  <c:v>80</c:v>
                </c:pt>
                <c:pt idx="212">
                  <c:v>80</c:v>
                </c:pt>
                <c:pt idx="213">
                  <c:v>82</c:v>
                </c:pt>
                <c:pt idx="214">
                  <c:v>86</c:v>
                </c:pt>
                <c:pt idx="215">
                  <c:v>89</c:v>
                </c:pt>
              </c:numCache>
            </c:numRef>
          </c:xVal>
          <c:yVal>
            <c:numRef>
              <c:f>Computation!$D$5:$D$220</c:f>
              <c:numCache>
                <c:formatCode>General</c:formatCode>
                <c:ptCount val="216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14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  <c:pt idx="10">
                  <c:v>16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12</c:v>
                </c:pt>
                <c:pt idx="21">
                  <c:v>16</c:v>
                </c:pt>
                <c:pt idx="22">
                  <c:v>18</c:v>
                </c:pt>
                <c:pt idx="23">
                  <c:v>18</c:v>
                </c:pt>
                <c:pt idx="24">
                  <c:v>16</c:v>
                </c:pt>
                <c:pt idx="25">
                  <c:v>18</c:v>
                </c:pt>
                <c:pt idx="26">
                  <c:v>18</c:v>
                </c:pt>
                <c:pt idx="27">
                  <c:v>11</c:v>
                </c:pt>
                <c:pt idx="28">
                  <c:v>13</c:v>
                </c:pt>
                <c:pt idx="29">
                  <c:v>13</c:v>
                </c:pt>
                <c:pt idx="30">
                  <c:v>16</c:v>
                </c:pt>
                <c:pt idx="31">
                  <c:v>11</c:v>
                </c:pt>
                <c:pt idx="32">
                  <c:v>16</c:v>
                </c:pt>
                <c:pt idx="33">
                  <c:v>16</c:v>
                </c:pt>
                <c:pt idx="34">
                  <c:v>18</c:v>
                </c:pt>
                <c:pt idx="35">
                  <c:v>10</c:v>
                </c:pt>
                <c:pt idx="36">
                  <c:v>18</c:v>
                </c:pt>
                <c:pt idx="37">
                  <c:v>10</c:v>
                </c:pt>
                <c:pt idx="38">
                  <c:v>13</c:v>
                </c:pt>
                <c:pt idx="39">
                  <c:v>17</c:v>
                </c:pt>
                <c:pt idx="40">
                  <c:v>18</c:v>
                </c:pt>
                <c:pt idx="41">
                  <c:v>18</c:v>
                </c:pt>
                <c:pt idx="42">
                  <c:v>13</c:v>
                </c:pt>
                <c:pt idx="43">
                  <c:v>13</c:v>
                </c:pt>
                <c:pt idx="44">
                  <c:v>8</c:v>
                </c:pt>
                <c:pt idx="45">
                  <c:v>12</c:v>
                </c:pt>
                <c:pt idx="46">
                  <c:v>16</c:v>
                </c:pt>
                <c:pt idx="47">
                  <c:v>11</c:v>
                </c:pt>
                <c:pt idx="48">
                  <c:v>8</c:v>
                </c:pt>
                <c:pt idx="49">
                  <c:v>11</c:v>
                </c:pt>
                <c:pt idx="50">
                  <c:v>16</c:v>
                </c:pt>
                <c:pt idx="51">
                  <c:v>13</c:v>
                </c:pt>
                <c:pt idx="52">
                  <c:v>16</c:v>
                </c:pt>
                <c:pt idx="53">
                  <c:v>10</c:v>
                </c:pt>
                <c:pt idx="54">
                  <c:v>8</c:v>
                </c:pt>
                <c:pt idx="55">
                  <c:v>13</c:v>
                </c:pt>
                <c:pt idx="56">
                  <c:v>16</c:v>
                </c:pt>
                <c:pt idx="57">
                  <c:v>16</c:v>
                </c:pt>
                <c:pt idx="58">
                  <c:v>8</c:v>
                </c:pt>
                <c:pt idx="59">
                  <c:v>18</c:v>
                </c:pt>
                <c:pt idx="60">
                  <c:v>18</c:v>
                </c:pt>
                <c:pt idx="61">
                  <c:v>13</c:v>
                </c:pt>
                <c:pt idx="62">
                  <c:v>11</c:v>
                </c:pt>
                <c:pt idx="63">
                  <c:v>16</c:v>
                </c:pt>
                <c:pt idx="64">
                  <c:v>13</c:v>
                </c:pt>
                <c:pt idx="65">
                  <c:v>13</c:v>
                </c:pt>
                <c:pt idx="66">
                  <c:v>21</c:v>
                </c:pt>
                <c:pt idx="67">
                  <c:v>13</c:v>
                </c:pt>
                <c:pt idx="68">
                  <c:v>13</c:v>
                </c:pt>
                <c:pt idx="69">
                  <c:v>8</c:v>
                </c:pt>
                <c:pt idx="70">
                  <c:v>13</c:v>
                </c:pt>
                <c:pt idx="71">
                  <c:v>18</c:v>
                </c:pt>
                <c:pt idx="72">
                  <c:v>13</c:v>
                </c:pt>
                <c:pt idx="73">
                  <c:v>18</c:v>
                </c:pt>
                <c:pt idx="74">
                  <c:v>13</c:v>
                </c:pt>
                <c:pt idx="75">
                  <c:v>11</c:v>
                </c:pt>
                <c:pt idx="76">
                  <c:v>24</c:v>
                </c:pt>
                <c:pt idx="77">
                  <c:v>14</c:v>
                </c:pt>
                <c:pt idx="78">
                  <c:v>15</c:v>
                </c:pt>
                <c:pt idx="79">
                  <c:v>18</c:v>
                </c:pt>
                <c:pt idx="80">
                  <c:v>5</c:v>
                </c:pt>
                <c:pt idx="81">
                  <c:v>5</c:v>
                </c:pt>
                <c:pt idx="82">
                  <c:v>8</c:v>
                </c:pt>
                <c:pt idx="83">
                  <c:v>5</c:v>
                </c:pt>
                <c:pt idx="84">
                  <c:v>6</c:v>
                </c:pt>
                <c:pt idx="85">
                  <c:v>13</c:v>
                </c:pt>
                <c:pt idx="86">
                  <c:v>8</c:v>
                </c:pt>
                <c:pt idx="87">
                  <c:v>8</c:v>
                </c:pt>
                <c:pt idx="88">
                  <c:v>10</c:v>
                </c:pt>
                <c:pt idx="89">
                  <c:v>6</c:v>
                </c:pt>
                <c:pt idx="90">
                  <c:v>13</c:v>
                </c:pt>
                <c:pt idx="91">
                  <c:v>14</c:v>
                </c:pt>
                <c:pt idx="92">
                  <c:v>13</c:v>
                </c:pt>
                <c:pt idx="93">
                  <c:v>11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16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16</c:v>
                </c:pt>
                <c:pt idx="112">
                  <c:v>16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19</c:v>
                </c:pt>
                <c:pt idx="119">
                  <c:v>16</c:v>
                </c:pt>
                <c:pt idx="120">
                  <c:v>18</c:v>
                </c:pt>
                <c:pt idx="121">
                  <c:v>19</c:v>
                </c:pt>
                <c:pt idx="122">
                  <c:v>16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13</c:v>
                </c:pt>
                <c:pt idx="131">
                  <c:v>16</c:v>
                </c:pt>
                <c:pt idx="132">
                  <c:v>18</c:v>
                </c:pt>
                <c:pt idx="133">
                  <c:v>16</c:v>
                </c:pt>
                <c:pt idx="134">
                  <c:v>13</c:v>
                </c:pt>
                <c:pt idx="135">
                  <c:v>18</c:v>
                </c:pt>
                <c:pt idx="136">
                  <c:v>18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18</c:v>
                </c:pt>
                <c:pt idx="141">
                  <c:v>16</c:v>
                </c:pt>
                <c:pt idx="142">
                  <c:v>18</c:v>
                </c:pt>
                <c:pt idx="143">
                  <c:v>13</c:v>
                </c:pt>
                <c:pt idx="144">
                  <c:v>10</c:v>
                </c:pt>
                <c:pt idx="145">
                  <c:v>10</c:v>
                </c:pt>
                <c:pt idx="146">
                  <c:v>14</c:v>
                </c:pt>
                <c:pt idx="147">
                  <c:v>13</c:v>
                </c:pt>
                <c:pt idx="148">
                  <c:v>13</c:v>
                </c:pt>
                <c:pt idx="149">
                  <c:v>11</c:v>
                </c:pt>
                <c:pt idx="150">
                  <c:v>13</c:v>
                </c:pt>
                <c:pt idx="151">
                  <c:v>17</c:v>
                </c:pt>
                <c:pt idx="152">
                  <c:v>8</c:v>
                </c:pt>
                <c:pt idx="153">
                  <c:v>18</c:v>
                </c:pt>
                <c:pt idx="154">
                  <c:v>13</c:v>
                </c:pt>
                <c:pt idx="155">
                  <c:v>16</c:v>
                </c:pt>
                <c:pt idx="156">
                  <c:v>18</c:v>
                </c:pt>
                <c:pt idx="157">
                  <c:v>10</c:v>
                </c:pt>
                <c:pt idx="158">
                  <c:v>13</c:v>
                </c:pt>
                <c:pt idx="159">
                  <c:v>16</c:v>
                </c:pt>
                <c:pt idx="160">
                  <c:v>13</c:v>
                </c:pt>
                <c:pt idx="161">
                  <c:v>13</c:v>
                </c:pt>
                <c:pt idx="162">
                  <c:v>17</c:v>
                </c:pt>
                <c:pt idx="163">
                  <c:v>8</c:v>
                </c:pt>
                <c:pt idx="164">
                  <c:v>13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11</c:v>
                </c:pt>
                <c:pt idx="169">
                  <c:v>13</c:v>
                </c:pt>
                <c:pt idx="170">
                  <c:v>18</c:v>
                </c:pt>
                <c:pt idx="171">
                  <c:v>8</c:v>
                </c:pt>
                <c:pt idx="172">
                  <c:v>11</c:v>
                </c:pt>
                <c:pt idx="173">
                  <c:v>13</c:v>
                </c:pt>
                <c:pt idx="174">
                  <c:v>16</c:v>
                </c:pt>
                <c:pt idx="175">
                  <c:v>17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8</c:v>
                </c:pt>
                <c:pt idx="181">
                  <c:v>13</c:v>
                </c:pt>
                <c:pt idx="182">
                  <c:v>13</c:v>
                </c:pt>
                <c:pt idx="183">
                  <c:v>16</c:v>
                </c:pt>
                <c:pt idx="184">
                  <c:v>8</c:v>
                </c:pt>
                <c:pt idx="185">
                  <c:v>8</c:v>
                </c:pt>
                <c:pt idx="186">
                  <c:v>9</c:v>
                </c:pt>
                <c:pt idx="187">
                  <c:v>16</c:v>
                </c:pt>
                <c:pt idx="188">
                  <c:v>11</c:v>
                </c:pt>
                <c:pt idx="189">
                  <c:v>12</c:v>
                </c:pt>
                <c:pt idx="190">
                  <c:v>8</c:v>
                </c:pt>
                <c:pt idx="191">
                  <c:v>9</c:v>
                </c:pt>
                <c:pt idx="192">
                  <c:v>8</c:v>
                </c:pt>
                <c:pt idx="193">
                  <c:v>5</c:v>
                </c:pt>
                <c:pt idx="194">
                  <c:v>8</c:v>
                </c:pt>
                <c:pt idx="195">
                  <c:v>5</c:v>
                </c:pt>
                <c:pt idx="196">
                  <c:v>18</c:v>
                </c:pt>
                <c:pt idx="197">
                  <c:v>8</c:v>
                </c:pt>
                <c:pt idx="198">
                  <c:v>13</c:v>
                </c:pt>
                <c:pt idx="199">
                  <c:v>14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13</c:v>
                </c:pt>
                <c:pt idx="204">
                  <c:v>7</c:v>
                </c:pt>
                <c:pt idx="205">
                  <c:v>8</c:v>
                </c:pt>
                <c:pt idx="206">
                  <c:v>10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13</c:v>
                </c:pt>
                <c:pt idx="211">
                  <c:v>5</c:v>
                </c:pt>
                <c:pt idx="212">
                  <c:v>8</c:v>
                </c:pt>
                <c:pt idx="213">
                  <c:v>8</c:v>
                </c:pt>
                <c:pt idx="214">
                  <c:v>8</c:v>
                </c:pt>
                <c:pt idx="215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CF3-4ED0-A818-B2BC85CD4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80128"/>
        <c:axId val="186482048"/>
      </c:scatterChart>
      <c:valAx>
        <c:axId val="186480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82048"/>
        <c:crosses val="autoZero"/>
        <c:crossBetween val="midCat"/>
      </c:valAx>
      <c:valAx>
        <c:axId val="18648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80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623961" y="19491762"/>
    <xdr:ext cx="4905375" cy="5210175"/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3C42A4E5-38C6-43C0-868A-3F6298CC8F4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119994" y="19741490"/>
    <xdr:ext cx="4343399" cy="4438650"/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1AF87B77-E7A9-454D-92B1-374097AA9E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oneCellAnchor>
    <xdr:from>
      <xdr:col>16</xdr:col>
      <xdr:colOff>455937</xdr:colOff>
      <xdr:row>127</xdr:row>
      <xdr:rowOff>101333</xdr:rowOff>
    </xdr:from>
    <xdr:ext cx="789512" cy="264560"/>
    <xdr:sp macro="" textlink="">
      <xdr:nvSpPr>
        <xdr:cNvPr id="2" name="CasellaDiTesto 1">
          <a:extLst>
            <a:ext uri="{FF2B5EF4-FFF2-40B4-BE49-F238E27FC236}">
              <a16:creationId xmlns="" xmlns:a16="http://schemas.microsoft.com/office/drawing/2014/main" id="{7783A836-8C7E-4342-A7C7-4D820801F108}"/>
            </a:ext>
          </a:extLst>
        </xdr:cNvPr>
        <xdr:cNvSpPr txBox="1"/>
      </xdr:nvSpPr>
      <xdr:spPr>
        <a:xfrm>
          <a:off x="11406966" y="23603590"/>
          <a:ext cx="7895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/>
            <a:t>Inaccurate</a:t>
          </a:r>
        </a:p>
      </xdr:txBody>
    </xdr:sp>
    <xdr:clientData/>
  </xdr:oneCellAnchor>
  <xdr:oneCellAnchor>
    <xdr:from>
      <xdr:col>12</xdr:col>
      <xdr:colOff>450277</xdr:colOff>
      <xdr:row>127</xdr:row>
      <xdr:rowOff>11099</xdr:rowOff>
    </xdr:from>
    <xdr:ext cx="789512" cy="436786"/>
    <xdr:sp macro="" textlink="">
      <xdr:nvSpPr>
        <xdr:cNvPr id="5" name="CasellaDiTesto 4">
          <a:extLst>
            <a:ext uri="{FF2B5EF4-FFF2-40B4-BE49-F238E27FC236}">
              <a16:creationId xmlns="" xmlns:a16="http://schemas.microsoft.com/office/drawing/2014/main" id="{F2E7C76D-DCDA-41DC-9389-F11F1109C749}"/>
            </a:ext>
          </a:extLst>
        </xdr:cNvPr>
        <xdr:cNvSpPr txBox="1"/>
      </xdr:nvSpPr>
      <xdr:spPr>
        <a:xfrm>
          <a:off x="9343906" y="23513356"/>
          <a:ext cx="789512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/>
            <a:t>Slow-</a:t>
          </a:r>
        </a:p>
        <a:p>
          <a:r>
            <a:rPr lang="it-IT" sz="1100"/>
            <a:t>Inaccurate</a:t>
          </a:r>
        </a:p>
      </xdr:txBody>
    </xdr:sp>
    <xdr:clientData/>
  </xdr:oneCellAnchor>
  <xdr:oneCellAnchor>
    <xdr:from>
      <xdr:col>19</xdr:col>
      <xdr:colOff>40064</xdr:colOff>
      <xdr:row>119</xdr:row>
      <xdr:rowOff>162461</xdr:rowOff>
    </xdr:from>
    <xdr:ext cx="786369" cy="436786"/>
    <xdr:sp macro="" textlink="">
      <xdr:nvSpPr>
        <xdr:cNvPr id="6" name="CasellaDiTesto 5">
          <a:extLst>
            <a:ext uri="{FF2B5EF4-FFF2-40B4-BE49-F238E27FC236}">
              <a16:creationId xmlns="" xmlns:a16="http://schemas.microsoft.com/office/drawing/2014/main" id="{60CBD013-A0AF-4553-BE99-DB61C558FBDB}"/>
            </a:ext>
          </a:extLst>
        </xdr:cNvPr>
        <xdr:cNvSpPr txBox="1"/>
      </xdr:nvSpPr>
      <xdr:spPr>
        <a:xfrm>
          <a:off x="13320635" y="22184261"/>
          <a:ext cx="78636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/>
            <a:t>Fast-</a:t>
          </a:r>
        </a:p>
        <a:p>
          <a:r>
            <a:rPr lang="it-IT" sz="1100"/>
            <a:t>inaccurate</a:t>
          </a:r>
        </a:p>
      </xdr:txBody>
    </xdr:sp>
    <xdr:clientData/>
  </xdr:oneCellAnchor>
  <xdr:oneCellAnchor>
    <xdr:from>
      <xdr:col>13</xdr:col>
      <xdr:colOff>53835</xdr:colOff>
      <xdr:row>104</xdr:row>
      <xdr:rowOff>32767</xdr:rowOff>
    </xdr:from>
    <xdr:ext cx="1025152" cy="436786"/>
    <xdr:sp macro="" textlink="">
      <xdr:nvSpPr>
        <xdr:cNvPr id="7" name="CasellaDiTesto 6">
          <a:extLst>
            <a:ext uri="{FF2B5EF4-FFF2-40B4-BE49-F238E27FC236}">
              <a16:creationId xmlns="" xmlns:a16="http://schemas.microsoft.com/office/drawing/2014/main" id="{CB7EB763-0D25-46C2-A3D9-DF3AB1880226}"/>
            </a:ext>
          </a:extLst>
        </xdr:cNvPr>
        <xdr:cNvSpPr txBox="1"/>
      </xdr:nvSpPr>
      <xdr:spPr>
        <a:xfrm>
          <a:off x="9557064" y="19278710"/>
          <a:ext cx="1025152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/>
            <a:t>Slow-</a:t>
          </a:r>
        </a:p>
        <a:p>
          <a:r>
            <a:rPr lang="it-IT" sz="1100"/>
            <a:t>Hyperaccurate</a:t>
          </a:r>
        </a:p>
      </xdr:txBody>
    </xdr:sp>
    <xdr:clientData/>
  </xdr:oneCellAnchor>
  <xdr:oneCellAnchor>
    <xdr:from>
      <xdr:col>16</xdr:col>
      <xdr:colOff>145167</xdr:colOff>
      <xdr:row>104</xdr:row>
      <xdr:rowOff>99331</xdr:rowOff>
    </xdr:from>
    <xdr:ext cx="1025152" cy="264560"/>
    <xdr:sp macro="" textlink="">
      <xdr:nvSpPr>
        <xdr:cNvPr id="8" name="CasellaDiTesto 7">
          <a:extLst>
            <a:ext uri="{FF2B5EF4-FFF2-40B4-BE49-F238E27FC236}">
              <a16:creationId xmlns="" xmlns:a16="http://schemas.microsoft.com/office/drawing/2014/main" id="{024E912F-9E85-46EF-84F8-A68B244DFEEC}"/>
            </a:ext>
          </a:extLst>
        </xdr:cNvPr>
        <xdr:cNvSpPr txBox="1"/>
      </xdr:nvSpPr>
      <xdr:spPr>
        <a:xfrm>
          <a:off x="11096196" y="19345274"/>
          <a:ext cx="10251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/>
            <a:t>Hyperaccurate</a:t>
          </a:r>
        </a:p>
      </xdr:txBody>
    </xdr:sp>
    <xdr:clientData/>
  </xdr:oneCellAnchor>
  <xdr:oneCellAnchor>
    <xdr:from>
      <xdr:col>18</xdr:col>
      <xdr:colOff>326517</xdr:colOff>
      <xdr:row>104</xdr:row>
      <xdr:rowOff>42182</xdr:rowOff>
    </xdr:from>
    <xdr:ext cx="1025152" cy="436786"/>
    <xdr:sp macro="" textlink="">
      <xdr:nvSpPr>
        <xdr:cNvPr id="9" name="CasellaDiTesto 8">
          <a:extLst>
            <a:ext uri="{FF2B5EF4-FFF2-40B4-BE49-F238E27FC236}">
              <a16:creationId xmlns="" xmlns:a16="http://schemas.microsoft.com/office/drawing/2014/main" id="{F0082541-735C-4A16-8F50-DE6647ABBCEC}"/>
            </a:ext>
          </a:extLst>
        </xdr:cNvPr>
        <xdr:cNvSpPr txBox="1"/>
      </xdr:nvSpPr>
      <xdr:spPr>
        <a:xfrm>
          <a:off x="12953946" y="19288125"/>
          <a:ext cx="1025152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/>
            <a:t>Fast</a:t>
          </a:r>
        </a:p>
        <a:p>
          <a:r>
            <a:rPr lang="it-IT" sz="1100"/>
            <a:t>Hyperaccurate</a:t>
          </a:r>
        </a:p>
      </xdr:txBody>
    </xdr:sp>
    <xdr:clientData/>
  </xdr:oneCellAnchor>
  <xdr:oneCellAnchor>
    <xdr:from>
      <xdr:col>19</xdr:col>
      <xdr:colOff>137806</xdr:colOff>
      <xdr:row>111</xdr:row>
      <xdr:rowOff>134464</xdr:rowOff>
    </xdr:from>
    <xdr:ext cx="554182" cy="264560"/>
    <xdr:sp macro="" textlink="">
      <xdr:nvSpPr>
        <xdr:cNvPr id="10" name="CasellaDiTesto 9">
          <a:extLst>
            <a:ext uri="{FF2B5EF4-FFF2-40B4-BE49-F238E27FC236}">
              <a16:creationId xmlns="" xmlns:a16="http://schemas.microsoft.com/office/drawing/2014/main" id="{2EE28F9A-54DF-4795-8A55-BEE0044ED242}"/>
            </a:ext>
          </a:extLst>
        </xdr:cNvPr>
        <xdr:cNvSpPr txBox="1"/>
      </xdr:nvSpPr>
      <xdr:spPr>
        <a:xfrm>
          <a:off x="13418377" y="20675807"/>
          <a:ext cx="5541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/>
            <a:t>Fast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0.1331</cdr:x>
      <cdr:y>0.25793</cdr:y>
    </cdr:from>
    <cdr:to>
      <cdr:x>0.22629</cdr:x>
      <cdr:y>0.3087</cdr:y>
    </cdr:to>
    <cdr:sp macro="" textlink="">
      <cdr:nvSpPr>
        <cdr:cNvPr id="2" name="CasellaDiTesto 4">
          <a:extLst xmlns:a="http://schemas.openxmlformats.org/drawingml/2006/main">
            <a:ext uri="{FF2B5EF4-FFF2-40B4-BE49-F238E27FC236}">
              <a16:creationId xmlns="" xmlns:a16="http://schemas.microsoft.com/office/drawing/2014/main" id="{F2E7C76D-DCDA-41DC-9389-F11F1109C749}"/>
            </a:ext>
          </a:extLst>
        </cdr:cNvPr>
        <cdr:cNvSpPr txBox="1"/>
      </cdr:nvSpPr>
      <cdr:spPr>
        <a:xfrm xmlns:a="http://schemas.openxmlformats.org/drawingml/2006/main">
          <a:off x="652916" y="1343867"/>
          <a:ext cx="457132" cy="26452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Slow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106680</xdr:colOff>
      <xdr:row>71</xdr:row>
      <xdr:rowOff>28575</xdr:rowOff>
    </xdr:from>
    <xdr:to>
      <xdr:col>61</xdr:col>
      <xdr:colOff>36195</xdr:colOff>
      <xdr:row>91</xdr:row>
      <xdr:rowOff>102870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8FD22F7-1E02-46BB-A51E-27873ADA8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209549</xdr:colOff>
      <xdr:row>29</xdr:row>
      <xdr:rowOff>38099</xdr:rowOff>
    </xdr:from>
    <xdr:to>
      <xdr:col>6</xdr:col>
      <xdr:colOff>352424</xdr:colOff>
      <xdr:row>38</xdr:row>
      <xdr:rowOff>180974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D03A2471-D515-4BF7-A40F-F8E7C51541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224790</xdr:colOff>
      <xdr:row>68</xdr:row>
      <xdr:rowOff>102870</xdr:rowOff>
    </xdr:from>
    <xdr:to>
      <xdr:col>20</xdr:col>
      <xdr:colOff>224790</xdr:colOff>
      <xdr:row>83</xdr:row>
      <xdr:rowOff>102870</xdr:rowOff>
    </xdr:to>
    <xdr:graphicFrame macro="">
      <xdr:nvGraphicFramePr>
        <xdr:cNvPr id="7" name="Grafico 6">
          <a:extLst>
            <a:ext uri="{FF2B5EF4-FFF2-40B4-BE49-F238E27FC236}">
              <a16:creationId xmlns="" xmlns:a16="http://schemas.microsoft.com/office/drawing/2014/main" id="{B9FA613C-C45F-4DDD-9880-DD7349BF86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430530</xdr:colOff>
      <xdr:row>77</xdr:row>
      <xdr:rowOff>26670</xdr:rowOff>
    </xdr:from>
    <xdr:to>
      <xdr:col>33</xdr:col>
      <xdr:colOff>278130</xdr:colOff>
      <xdr:row>92</xdr:row>
      <xdr:rowOff>26670</xdr:rowOff>
    </xdr:to>
    <xdr:graphicFrame macro="">
      <xdr:nvGraphicFramePr>
        <xdr:cNvPr id="10" name="Grafico 9">
          <a:extLst>
            <a:ext uri="{FF2B5EF4-FFF2-40B4-BE49-F238E27FC236}">
              <a16:creationId xmlns="" xmlns:a16="http://schemas.microsoft.com/office/drawing/2014/main" id="{7D14B313-3424-47FC-BCA4-930A62A9B9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93345</xdr:colOff>
      <xdr:row>235</xdr:row>
      <xdr:rowOff>34290</xdr:rowOff>
    </xdr:from>
    <xdr:to>
      <xdr:col>13</xdr:col>
      <xdr:colOff>175260</xdr:colOff>
      <xdr:row>250</xdr:row>
      <xdr:rowOff>34290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257175</xdr:colOff>
      <xdr:row>224</xdr:row>
      <xdr:rowOff>9525</xdr:rowOff>
    </xdr:from>
    <xdr:to>
      <xdr:col>44</xdr:col>
      <xdr:colOff>561975</xdr:colOff>
      <xdr:row>244</xdr:row>
      <xdr:rowOff>180974</xdr:rowOff>
    </xdr:to>
    <xdr:graphicFrame macro="">
      <xdr:nvGraphicFramePr>
        <xdr:cNvPr id="5" name="Grafico 4">
          <a:extLst>
            <a:ext uri="{FF2B5EF4-FFF2-40B4-BE49-F238E27FC236}">
              <a16:creationId xmlns="" xmlns:a16="http://schemas.microsoft.com/office/drawing/2014/main" id="{0293E999-D3B2-4132-A748-F970CF0659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548640</xdr:colOff>
      <xdr:row>6</xdr:row>
      <xdr:rowOff>95250</xdr:rowOff>
    </xdr:from>
    <xdr:to>
      <xdr:col>14</xdr:col>
      <xdr:colOff>68580</xdr:colOff>
      <xdr:row>20</xdr:row>
      <xdr:rowOff>171450</xdr:rowOff>
    </xdr:to>
    <xdr:graphicFrame macro="">
      <xdr:nvGraphicFramePr>
        <xdr:cNvPr id="8" name="Grafico 7">
          <a:extLst>
            <a:ext uri="{FF2B5EF4-FFF2-40B4-BE49-F238E27FC236}">
              <a16:creationId xmlns="" xmlns:a16="http://schemas.microsoft.com/office/drawing/2014/main" id="{E5C248A8-89E1-4C33-B1F1-FFC642113B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83</xdr:col>
      <xdr:colOff>200025</xdr:colOff>
      <xdr:row>200</xdr:row>
      <xdr:rowOff>176212</xdr:rowOff>
    </xdr:from>
    <xdr:to>
      <xdr:col>90</xdr:col>
      <xdr:colOff>504825</xdr:colOff>
      <xdr:row>215</xdr:row>
      <xdr:rowOff>61912</xdr:rowOff>
    </xdr:to>
    <xdr:graphicFrame macro="">
      <xdr:nvGraphicFramePr>
        <xdr:cNvPr id="9" name="Grafico 8">
          <a:extLst>
            <a:ext uri="{FF2B5EF4-FFF2-40B4-BE49-F238E27FC236}">
              <a16:creationId xmlns="" xmlns:a16="http://schemas.microsoft.com/office/drawing/2014/main" id="{85C8439A-AE0B-4548-8CE2-F2D13E02E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abSelected="1" zoomScale="70" zoomScaleNormal="70" workbookViewId="0">
      <pane ySplit="2004" topLeftCell="A104"/>
      <selection activeCell="C5" sqref="C5"/>
      <selection pane="bottomLeft" activeCell="V111" sqref="V111"/>
    </sheetView>
  </sheetViews>
  <sheetFormatPr defaultRowHeight="14.4" x14ac:dyDescent="0.3"/>
  <cols>
    <col min="1" max="1" width="27.88671875" customWidth="1"/>
    <col min="2" max="2" width="4.33203125" customWidth="1"/>
    <col min="3" max="3" width="8.44140625" customWidth="1"/>
    <col min="4" max="4" width="13.88671875" customWidth="1"/>
    <col min="5" max="5" width="14.44140625" customWidth="1"/>
    <col min="6" max="6" width="12.6640625" customWidth="1"/>
    <col min="7" max="7" width="14.88671875" customWidth="1"/>
    <col min="8" max="8" width="3.109375" customWidth="1"/>
    <col min="10" max="10" width="9.5546875" bestFit="1" customWidth="1"/>
    <col min="12" max="12" width="2.5546875" customWidth="1"/>
    <col min="15" max="15" width="9.6640625" customWidth="1"/>
    <col min="16" max="16" width="2.5546875" customWidth="1"/>
    <col min="17" max="17" width="14.88671875" customWidth="1"/>
    <col min="18" max="19" width="9.5546875" customWidth="1"/>
    <col min="20" max="20" width="12.109375" customWidth="1"/>
    <col min="21" max="21" width="17.21875" customWidth="1"/>
  </cols>
  <sheetData>
    <row r="1" spans="1:21" x14ac:dyDescent="0.3">
      <c r="B1" s="34" t="s">
        <v>88</v>
      </c>
      <c r="I1" s="34" t="s">
        <v>89</v>
      </c>
      <c r="J1" s="34"/>
      <c r="K1" s="34"/>
      <c r="L1" s="34"/>
      <c r="M1" s="34"/>
      <c r="N1" s="34"/>
      <c r="O1" s="34"/>
      <c r="P1" s="34"/>
      <c r="Q1" s="34" t="s">
        <v>90</v>
      </c>
      <c r="T1" t="s">
        <v>112</v>
      </c>
    </row>
    <row r="2" spans="1:21" x14ac:dyDescent="0.3">
      <c r="T2" s="104">
        <v>0.08</v>
      </c>
    </row>
    <row r="3" spans="1:21" x14ac:dyDescent="0.3">
      <c r="I3" t="s">
        <v>145</v>
      </c>
      <c r="M3" t="s">
        <v>115</v>
      </c>
    </row>
    <row r="4" spans="1:21" s="39" customFormat="1" x14ac:dyDescent="0.3">
      <c r="A4" s="44" t="s">
        <v>93</v>
      </c>
      <c r="B4" s="40" t="s">
        <v>0</v>
      </c>
      <c r="C4" s="64" t="s">
        <v>85</v>
      </c>
      <c r="D4" s="64" t="s">
        <v>86</v>
      </c>
      <c r="E4" s="64" t="s">
        <v>147</v>
      </c>
      <c r="F4" s="64" t="s">
        <v>146</v>
      </c>
      <c r="G4" s="64" t="s">
        <v>87</v>
      </c>
      <c r="I4" s="64" t="s">
        <v>61</v>
      </c>
      <c r="J4" s="64" t="s">
        <v>91</v>
      </c>
      <c r="K4" s="64" t="s">
        <v>92</v>
      </c>
      <c r="L4" s="64"/>
      <c r="M4" s="64" t="s">
        <v>61</v>
      </c>
      <c r="N4" s="64" t="s">
        <v>91</v>
      </c>
      <c r="O4" s="64" t="s">
        <v>92</v>
      </c>
      <c r="P4" s="42"/>
      <c r="Q4" s="64" t="s">
        <v>114</v>
      </c>
      <c r="R4" s="40" t="s">
        <v>99</v>
      </c>
      <c r="S4" s="40" t="s">
        <v>98</v>
      </c>
      <c r="T4" s="64" t="s">
        <v>113</v>
      </c>
      <c r="U4" s="64" t="s">
        <v>100</v>
      </c>
    </row>
    <row r="5" spans="1:21" x14ac:dyDescent="0.3">
      <c r="A5" s="43" t="str">
        <f>IF(OR(F5="",G5=""),"",IF((C5-D5)&lt;5.5,"Unlikely Age/Education",IF(OR(C5&lt;18,C5&gt;89),"Age out of standardized range",IF(OR(D5&lt;0,D5&gt;24),"Education cannot be &lt;0 or &gt;24",IF(AND(E5&lt;&gt;"M",E5&lt;&gt;"F"),"Gender must be either M or F",IF(OR(F5&lt;0,F5&gt;36),"Time out of range",IF(OR(G5&lt;0,G5&gt;36),"Accuracy out of range",IF(Computation!I299&lt;&gt;"","Education replaced with 8/10",""))))))))</f>
        <v/>
      </c>
      <c r="B5" s="62">
        <v>1</v>
      </c>
      <c r="C5" s="100"/>
      <c r="D5" s="101"/>
      <c r="E5" s="100"/>
      <c r="F5" s="100"/>
      <c r="G5" s="100"/>
      <c r="I5" s="46" t="str">
        <f>IF(OR(F5&lt;0,F5&gt;36),"Out of Range",IF(Computation!Z299="","",Computation!Z299))</f>
        <v/>
      </c>
      <c r="J5" s="47" t="str">
        <f>IF(OR(F5&lt;0,F5&gt;36),"Out of Range",IF(Computation!AA299="","",Computation!AA299))</f>
        <v/>
      </c>
      <c r="K5" s="41" t="str">
        <f>IF(OR(F5&lt;0,F5&gt;36),"Out of Range",IF(Computation!AB299="","",Computation!AB299))</f>
        <v/>
      </c>
      <c r="L5" s="42"/>
      <c r="M5" s="46" t="str">
        <f>IF(OR(G5&lt;0,G5&gt;36),"Out of Range",IF(Computation!AD299="","",Computation!AD299))</f>
        <v/>
      </c>
      <c r="N5" s="47" t="str">
        <f>IF(OR(G5&lt;0,G5&gt;36),"Out of Range",IF(Computation!AE299="","",Computation!AE299))</f>
        <v/>
      </c>
      <c r="O5" s="41" t="str">
        <f>IF(OR(G5&lt;0,G5&gt;36),"Out of Range",IF(Computation!AF299="","",Computation!AF299))</f>
        <v/>
      </c>
      <c r="Q5" s="63" t="str">
        <f>IF(OR(F5&lt;0,F5&gt;36,G5&lt;0,G5&gt;36),"Out of Range",Computation!AL299)</f>
        <v/>
      </c>
      <c r="R5" s="52" t="str">
        <f>IF(OR(F5&lt;0,F5&gt;36,G5&lt;0,G5&gt;36),"Out of Range",IF(Computation!AM299="","",Computation!AM299*100))</f>
        <v/>
      </c>
      <c r="S5" s="96" t="str">
        <f>IF(R5="","",R5/100)</f>
        <v/>
      </c>
      <c r="T5" s="51" t="str">
        <f>IF(OR($T$2="",$T$2&lt;0,$T$2&gt;1,ISNUMBER($T$2)=FALSE),"Alpha issue",IF(OR(F5&lt;0,F5&gt;36,G5&lt;0,G5&gt;36),"Out of Range",IF(R5="","",IF(R5&gt;$T$2*100,"Normal",IF(OR(U5="Fast",U5="Accurate",U5="Fast-accurate"),"Above-normal","DEFICIT")))))</f>
        <v/>
      </c>
      <c r="U5" s="50" t="str">
        <f>IF(OR(F5&lt;0,F5&gt;36,G5&lt;0,G5&gt;36),"Out of Range",IF(Computation!CB299="","",Computation!CB299))</f>
        <v/>
      </c>
    </row>
    <row r="6" spans="1:21" x14ac:dyDescent="0.3">
      <c r="A6" s="43" t="str">
        <f>IF(OR(F6="",G6=""),"",IF((C6-D6)&lt;5.5,"Unlikely Age/Education",IF(OR(C6&lt;18,C6&gt;89),"Age out of standardized range",IF(OR(D6&lt;0,D6&gt;24),"Education cannot be &lt;0 or &gt;24",IF(AND(E6&lt;&gt;"M",E6&lt;&gt;"F"),"Gender must be either M or F",IF(OR(F6&lt;0,F6&gt;36),"Time out of range",IF(OR(G6&lt;0,G6&gt;36),"Accuracy out of range",IF(Computation!I300&lt;&gt;"","Education replaced with 8/10",""))))))))</f>
        <v/>
      </c>
      <c r="B6" s="62">
        <v>2</v>
      </c>
      <c r="C6" s="100"/>
      <c r="D6" s="101"/>
      <c r="E6" s="102"/>
      <c r="F6" s="102"/>
      <c r="G6" s="102"/>
      <c r="I6" s="46" t="str">
        <f>IF(OR(F6&lt;0,F6&gt;36),"Out of Range",IF(Computation!Z300="","",Computation!Z300))</f>
        <v/>
      </c>
      <c r="J6" s="47" t="str">
        <f>IF(OR(F6&lt;0,F6&gt;36),"Out of Range",IF(Computation!AA300="","",Computation!AA300))</f>
        <v/>
      </c>
      <c r="K6" s="41" t="str">
        <f>IF(OR(F6&lt;0,F6&gt;36),"Out of Range",IF(Computation!AB300="","",Computation!AB300))</f>
        <v/>
      </c>
      <c r="L6" s="42"/>
      <c r="M6" s="46" t="str">
        <f>IF(OR(G6&lt;0,G6&gt;36),"Out of Range",IF(Computation!AD300="","",Computation!AD300))</f>
        <v/>
      </c>
      <c r="N6" s="47" t="str">
        <f>IF(OR(G6&lt;0,G6&gt;36),"Out of Range",IF(Computation!AE300="","",Computation!AE300))</f>
        <v/>
      </c>
      <c r="O6" s="41" t="str">
        <f>IF(OR(G6&lt;0,G6&gt;36),"Out of Range",IF(Computation!AF300="","",Computation!AF300))</f>
        <v/>
      </c>
      <c r="Q6" s="63" t="str">
        <f>IF(OR(F6&lt;0,F6&gt;36,G6&lt;0,G6&gt;36),"Out of Range",Computation!AL300)</f>
        <v/>
      </c>
      <c r="R6" s="52" t="str">
        <f>IF(OR(F6&lt;0,F6&gt;36,G6&lt;0,G6&gt;36),"Out of Range",IF(Computation!AM300="","",Computation!AM300*100))</f>
        <v/>
      </c>
      <c r="S6" s="96" t="str">
        <f t="shared" ref="S6:S69" si="0">IF(R6="","",R6/100)</f>
        <v/>
      </c>
      <c r="T6" s="51" t="str">
        <f t="shared" ref="T6:T69" si="1">IF(OR($T$2="",$T$2&lt;0,$T$2&gt;1,ISNUMBER($T$2)=FALSE),"Alpha issue",IF(OR(F6&lt;0,F6&gt;36,G6&lt;0,G6&gt;36),"Out of Range",IF(R6="","",IF(R6&gt;$T$2*100,"Normal",IF(OR(U6="Fast",U6="Accurate",U6="Fast-accurate"),"Above-normal","DEFICIT")))))</f>
        <v/>
      </c>
      <c r="U6" s="50" t="str">
        <f>IF(OR(F6&lt;0,F6&gt;36,G6&lt;0,G6&gt;36),"Out of Range",IF(Computation!CB300="","",Computation!CB300))</f>
        <v/>
      </c>
    </row>
    <row r="7" spans="1:21" x14ac:dyDescent="0.3">
      <c r="A7" s="43" t="str">
        <f>IF(OR(F7="",G7=""),"",IF((C7-D7)&lt;5.5,"Unlikely Age/Education",IF(OR(C7&lt;18,C7&gt;89),"Age out of standardized range",IF(OR(D7&lt;0,D7&gt;24),"Education cannot be &lt;0 or &gt;24",IF(AND(E7&lt;&gt;"M",E7&lt;&gt;"F"),"Gender must be either M or F",IF(OR(F7&lt;0,F7&gt;36),"Time out of range",IF(OR(G7&lt;0,G7&gt;36),"Accuracy out of range",IF(Computation!I301&lt;&gt;"","Education replaced with 8/10",""))))))))</f>
        <v/>
      </c>
      <c r="B7" s="62">
        <v>3</v>
      </c>
      <c r="C7" s="100"/>
      <c r="D7" s="101"/>
      <c r="E7" s="100"/>
      <c r="F7" s="100"/>
      <c r="G7" s="100"/>
      <c r="I7" s="46" t="str">
        <f>IF(OR(F7&lt;0,F7&gt;36),"Out of Range",IF(Computation!Z301="","",Computation!Z301))</f>
        <v/>
      </c>
      <c r="J7" s="47" t="str">
        <f>IF(OR(F7&lt;0,F7&gt;36),"Out of Range",IF(Computation!AA301="","",Computation!AA301))</f>
        <v/>
      </c>
      <c r="K7" s="41" t="str">
        <f>IF(OR(F7&lt;0,F7&gt;36),"Out of Range",IF(Computation!AB301="","",Computation!AB301))</f>
        <v/>
      </c>
      <c r="L7" s="42"/>
      <c r="M7" s="46" t="str">
        <f>IF(OR(G7&lt;0,G7&gt;36),"Out of Range",IF(Computation!AD301="","",Computation!AD301))</f>
        <v/>
      </c>
      <c r="N7" s="47" t="str">
        <f>IF(OR(G7&lt;0,G7&gt;36),"Out of Range",IF(Computation!AE301="","",Computation!AE301))</f>
        <v/>
      </c>
      <c r="O7" s="41" t="str">
        <f>IF(OR(G7&lt;0,G7&gt;36),"Out of Range",IF(Computation!AF301="","",Computation!AF301))</f>
        <v/>
      </c>
      <c r="Q7" s="63" t="str">
        <f>IF(OR(F7&lt;0,F7&gt;36,G7&lt;0,G7&gt;36),"Out of Range",Computation!AL301)</f>
        <v/>
      </c>
      <c r="R7" s="52" t="str">
        <f>IF(OR(F7&lt;0,F7&gt;36,G7&lt;0,G7&gt;36),"Out of Range",IF(Computation!AM301="","",Computation!AM301*100))</f>
        <v/>
      </c>
      <c r="S7" s="96" t="str">
        <f t="shared" si="0"/>
        <v/>
      </c>
      <c r="T7" s="51" t="str">
        <f t="shared" si="1"/>
        <v/>
      </c>
      <c r="U7" s="50" t="str">
        <f>IF(OR(F7&lt;0,F7&gt;36,G7&lt;0,G7&gt;36),"Out of Range",IF(Computation!CB301="","",Computation!CB301))</f>
        <v/>
      </c>
    </row>
    <row r="8" spans="1:21" x14ac:dyDescent="0.3">
      <c r="A8" s="43" t="str">
        <f>IF(OR(F8="",G8=""),"",IF((C8-D8)&lt;5.5,"Unlikely Age/Education",IF(OR(C8&lt;18,C8&gt;89),"Age out of standardized range",IF(OR(D8&lt;0,D8&gt;24),"Education cannot be &lt;0 or &gt;24",IF(AND(E8&lt;&gt;"M",E8&lt;&gt;"F"),"Gender must be either M or F",IF(OR(F8&lt;0,F8&gt;36),"Time out of range",IF(OR(G8&lt;0,G8&gt;36),"Accuracy out of range",IF(Computation!I302&lt;&gt;"","Education replaced with 8/10",""))))))))</f>
        <v/>
      </c>
      <c r="B8" s="62">
        <v>4</v>
      </c>
      <c r="C8" s="100"/>
      <c r="D8" s="101"/>
      <c r="E8" s="100"/>
      <c r="F8" s="100"/>
      <c r="G8" s="100"/>
      <c r="I8" s="46" t="str">
        <f>IF(OR(F8&lt;0,F8&gt;36),"Out of Range",IF(Computation!Z302="","",Computation!Z302))</f>
        <v/>
      </c>
      <c r="J8" s="47" t="str">
        <f>IF(OR(F8&lt;0,F8&gt;36),"Out of Range",IF(Computation!AA302="","",Computation!AA302))</f>
        <v/>
      </c>
      <c r="K8" s="41" t="str">
        <f>IF(OR(F8&lt;0,F8&gt;36),"Out of Range",IF(Computation!AB302="","",Computation!AB302))</f>
        <v/>
      </c>
      <c r="L8" s="42"/>
      <c r="M8" s="46" t="str">
        <f>IF(OR(G8&lt;0,G8&gt;36),"Out of Range",IF(Computation!AD302="","",Computation!AD302))</f>
        <v/>
      </c>
      <c r="N8" s="47" t="str">
        <f>IF(OR(G8&lt;0,G8&gt;36),"Out of Range",IF(Computation!AE302="","",Computation!AE302))</f>
        <v/>
      </c>
      <c r="O8" s="41" t="str">
        <f>IF(OR(G8&lt;0,G8&gt;36),"Out of Range",IF(Computation!AF302="","",Computation!AF302))</f>
        <v/>
      </c>
      <c r="Q8" s="63" t="str">
        <f>IF(OR(F8&lt;0,F8&gt;36,G8&lt;0,G8&gt;36),"Out of Range",Computation!AL302)</f>
        <v/>
      </c>
      <c r="R8" s="52" t="str">
        <f>IF(OR(F8&lt;0,F8&gt;36,G8&lt;0,G8&gt;36),"Out of Range",IF(Computation!AM302="","",Computation!AM302*100))</f>
        <v/>
      </c>
      <c r="S8" s="96" t="str">
        <f t="shared" si="0"/>
        <v/>
      </c>
      <c r="T8" s="51" t="str">
        <f t="shared" si="1"/>
        <v/>
      </c>
      <c r="U8" s="50" t="str">
        <f>IF(OR(F8&lt;0,F8&gt;36,G8&lt;0,G8&gt;36),"Out of Range",IF(Computation!CB302="","",Computation!CB302))</f>
        <v/>
      </c>
    </row>
    <row r="9" spans="1:21" x14ac:dyDescent="0.3">
      <c r="A9" s="43" t="str">
        <f>IF(OR(F9="",G9=""),"",IF((C9-D9)&lt;5.5,"Unlikely Age/Education",IF(OR(C9&lt;18,C9&gt;89),"Age out of standardized range",IF(OR(D9&lt;0,D9&gt;24),"Education cannot be &lt;0 or &gt;24",IF(AND(E9&lt;&gt;"M",E9&lt;&gt;"F"),"Gender must be either M or F",IF(OR(F9&lt;0,F9&gt;36),"Time out of range",IF(OR(G9&lt;0,G9&gt;36),"Accuracy out of range",IF(Computation!I303&lt;&gt;"","Education replaced with 8/10",""))))))))</f>
        <v/>
      </c>
      <c r="B9" s="62">
        <v>5</v>
      </c>
      <c r="C9" s="100"/>
      <c r="D9" s="101"/>
      <c r="E9" s="102"/>
      <c r="F9" s="100"/>
      <c r="G9" s="100"/>
      <c r="I9" s="46" t="str">
        <f>IF(OR(F9&lt;0,F9&gt;36),"Out of Range",IF(Computation!Z303="","",Computation!Z303))</f>
        <v/>
      </c>
      <c r="J9" s="47" t="str">
        <f>IF(OR(F9&lt;0,F9&gt;36),"Out of Range",IF(Computation!AA303="","",Computation!AA303))</f>
        <v/>
      </c>
      <c r="K9" s="41" t="str">
        <f>IF(OR(F9&lt;0,F9&gt;36),"Out of Range",IF(Computation!AB303="","",Computation!AB303))</f>
        <v/>
      </c>
      <c r="L9" s="42"/>
      <c r="M9" s="46" t="str">
        <f>IF(OR(G9&lt;0,G9&gt;36),"Out of Range",IF(Computation!AD303="","",Computation!AD303))</f>
        <v/>
      </c>
      <c r="N9" s="47" t="str">
        <f>IF(OR(G9&lt;0,G9&gt;36),"Out of Range",IF(Computation!AE303="","",Computation!AE303))</f>
        <v/>
      </c>
      <c r="O9" s="41" t="str">
        <f>IF(OR(G9&lt;0,G9&gt;36),"Out of Range",IF(Computation!AF303="","",Computation!AF303))</f>
        <v/>
      </c>
      <c r="Q9" s="63" t="str">
        <f>IF(OR(F9&lt;0,F9&gt;36,G9&lt;0,G9&gt;36),"Out of Range",Computation!AL303)</f>
        <v/>
      </c>
      <c r="R9" s="52" t="str">
        <f>IF(OR(F9&lt;0,F9&gt;36,G9&lt;0,G9&gt;36),"Out of Range",IF(Computation!AM303="","",Computation!AM303*100))</f>
        <v/>
      </c>
      <c r="S9" s="96" t="str">
        <f t="shared" si="0"/>
        <v/>
      </c>
      <c r="T9" s="51" t="str">
        <f t="shared" si="1"/>
        <v/>
      </c>
      <c r="U9" s="50" t="str">
        <f>IF(OR(F9&lt;0,F9&gt;36,G9&lt;0,G9&gt;36),"Out of Range",IF(Computation!CB303="","",Computation!CB303))</f>
        <v/>
      </c>
    </row>
    <row r="10" spans="1:21" x14ac:dyDescent="0.3">
      <c r="A10" s="43" t="str">
        <f>IF(OR(F10="",G10=""),"",IF((C10-D10)&lt;5.5,"Unlikely Age/Education",IF(OR(C10&lt;18,C10&gt;89),"Age out of standardized range",IF(OR(D10&lt;0,D10&gt;24),"Education cannot be &lt;0 or &gt;24",IF(AND(E10&lt;&gt;"M",E10&lt;&gt;"F"),"Gender must be either M or F",IF(OR(F10&lt;0,F10&gt;36),"Time out of range",IF(OR(G10&lt;0,G10&gt;36),"Accuracy out of range",IF(Computation!I304&lt;&gt;"","Education replaced with 8/10",""))))))))</f>
        <v/>
      </c>
      <c r="B10" s="62">
        <v>6</v>
      </c>
      <c r="C10" s="100"/>
      <c r="D10" s="101"/>
      <c r="E10" s="102"/>
      <c r="F10" s="100"/>
      <c r="G10" s="100"/>
      <c r="I10" s="46" t="str">
        <f>IF(OR(F10&lt;0,F10&gt;36),"Out of Range",IF(Computation!Z304="","",Computation!Z304))</f>
        <v/>
      </c>
      <c r="J10" s="47" t="str">
        <f>IF(OR(F10&lt;0,F10&gt;36),"Out of Range",IF(Computation!AA304="","",Computation!AA304))</f>
        <v/>
      </c>
      <c r="K10" s="41" t="str">
        <f>IF(OR(F10&lt;0,F10&gt;36),"Out of Range",IF(Computation!AB304="","",Computation!AB304))</f>
        <v/>
      </c>
      <c r="L10" s="42"/>
      <c r="M10" s="46" t="str">
        <f>IF(OR(G10&lt;0,G10&gt;36),"Out of Range",IF(Computation!AD304="","",Computation!AD304))</f>
        <v/>
      </c>
      <c r="N10" s="47" t="str">
        <f>IF(OR(G10&lt;0,G10&gt;36),"Out of Range",IF(Computation!AE304="","",Computation!AE304))</f>
        <v/>
      </c>
      <c r="O10" s="41" t="str">
        <f>IF(OR(G10&lt;0,G10&gt;36),"Out of Range",IF(Computation!AF304="","",Computation!AF304))</f>
        <v/>
      </c>
      <c r="Q10" s="63" t="str">
        <f>IF(OR(F10&lt;0,F10&gt;36,G10&lt;0,G10&gt;36),"Out of Range",Computation!AL304)</f>
        <v/>
      </c>
      <c r="R10" s="52" t="str">
        <f>IF(OR(F10&lt;0,F10&gt;36,G10&lt;0,G10&gt;36),"Out of Range",IF(Computation!AM304="","",Computation!AM304*100))</f>
        <v/>
      </c>
      <c r="S10" s="96" t="str">
        <f t="shared" si="0"/>
        <v/>
      </c>
      <c r="T10" s="51" t="str">
        <f t="shared" si="1"/>
        <v/>
      </c>
      <c r="U10" s="50" t="str">
        <f>IF(OR(F10&lt;0,F10&gt;36,G10&lt;0,G10&gt;36),"Out of Range",IF(Computation!CB304="","",Computation!CB304))</f>
        <v/>
      </c>
    </row>
    <row r="11" spans="1:21" x14ac:dyDescent="0.3">
      <c r="A11" s="43" t="str">
        <f>IF(OR(F11="",G11=""),"",IF((C11-D11)&lt;5.5,"Unlikely Age/Education",IF(OR(C11&lt;18,C11&gt;89),"Age out of standardized range",IF(OR(D11&lt;0,D11&gt;24),"Education cannot be &lt;0 or &gt;24",IF(AND(E11&lt;&gt;"M",E11&lt;&gt;"F"),"Gender must be either M or F",IF(OR(F11&lt;0,F11&gt;36),"Time out of range",IF(OR(G11&lt;0,G11&gt;36),"Accuracy out of range",IF(Computation!I305&lt;&gt;"","Education replaced with 8/10",""))))))))</f>
        <v/>
      </c>
      <c r="B11" s="62">
        <v>7</v>
      </c>
      <c r="C11" s="100"/>
      <c r="D11" s="101"/>
      <c r="E11" s="100"/>
      <c r="F11" s="102"/>
      <c r="G11" s="102"/>
      <c r="I11" s="46" t="str">
        <f>IF(OR(F11&lt;0,F11&gt;36),"Out of Range",IF(Computation!Z305="","",Computation!Z305))</f>
        <v/>
      </c>
      <c r="J11" s="47" t="str">
        <f>IF(OR(F11&lt;0,F11&gt;36),"Out of Range",IF(Computation!AA305="","",Computation!AA305))</f>
        <v/>
      </c>
      <c r="K11" s="41" t="str">
        <f>IF(OR(F11&lt;0,F11&gt;36),"Out of Range",IF(Computation!AB305="","",Computation!AB305))</f>
        <v/>
      </c>
      <c r="L11" s="42"/>
      <c r="M11" s="46" t="str">
        <f>IF(OR(G11&lt;0,G11&gt;36),"Out of Range",IF(Computation!AD305="","",Computation!AD305))</f>
        <v/>
      </c>
      <c r="N11" s="47" t="str">
        <f>IF(OR(G11&lt;0,G11&gt;36),"Out of Range",IF(Computation!AE305="","",Computation!AE305))</f>
        <v/>
      </c>
      <c r="O11" s="41" t="str">
        <f>IF(OR(G11&lt;0,G11&gt;36),"Out of Range",IF(Computation!AF305="","",Computation!AF305))</f>
        <v/>
      </c>
      <c r="Q11" s="63" t="str">
        <f>IF(OR(F11&lt;0,F11&gt;36,G11&lt;0,G11&gt;36),"Out of Range",Computation!AL305)</f>
        <v/>
      </c>
      <c r="R11" s="52" t="str">
        <f>IF(OR(F11&lt;0,F11&gt;36,G11&lt;0,G11&gt;36),"Out of Range",IF(Computation!AM305="","",Computation!AM305*100))</f>
        <v/>
      </c>
      <c r="S11" s="96" t="str">
        <f t="shared" si="0"/>
        <v/>
      </c>
      <c r="T11" s="51" t="str">
        <f t="shared" si="1"/>
        <v/>
      </c>
      <c r="U11" s="50" t="str">
        <f>IF(OR(F11&lt;0,F11&gt;36,G11&lt;0,G11&gt;36),"Out of Range",IF(Computation!CB305="","",Computation!CB305))</f>
        <v/>
      </c>
    </row>
    <row r="12" spans="1:21" x14ac:dyDescent="0.3">
      <c r="A12" s="43" t="str">
        <f>IF(OR(F12="",G12=""),"",IF((C12-D12)&lt;5.5,"Unlikely Age/Education",IF(OR(C12&lt;18,C12&gt;89),"Age out of standardized range",IF(OR(D12&lt;0,D12&gt;24),"Education cannot be &lt;0 or &gt;24",IF(AND(E12&lt;&gt;"M",E12&lt;&gt;"F"),"Gender must be either M or F",IF(OR(F12&lt;0,F12&gt;36),"Time out of range",IF(OR(G12&lt;0,G12&gt;36),"Accuracy out of range",IF(Computation!I306&lt;&gt;"","Education replaced with 8/10",""))))))))</f>
        <v/>
      </c>
      <c r="B12" s="62">
        <v>8</v>
      </c>
      <c r="C12" s="100"/>
      <c r="D12" s="100"/>
      <c r="E12" s="100"/>
      <c r="F12" s="102"/>
      <c r="G12" s="102"/>
      <c r="I12" s="46" t="str">
        <f>IF(OR(F12&lt;0,F12&gt;36),"Out of Range",IF(Computation!Z306="","",Computation!Z306))</f>
        <v/>
      </c>
      <c r="J12" s="47" t="str">
        <f>IF(OR(F12&lt;0,F12&gt;36),"Out of Range",IF(Computation!AA306="","",Computation!AA306))</f>
        <v/>
      </c>
      <c r="K12" s="41" t="str">
        <f>IF(OR(F12&lt;0,F12&gt;36),"Out of Range",IF(Computation!AB306="","",Computation!AB306))</f>
        <v/>
      </c>
      <c r="L12" s="42"/>
      <c r="M12" s="46" t="str">
        <f>IF(OR(G12&lt;0,G12&gt;36),"Out of Range",IF(Computation!AD306="","",Computation!AD306))</f>
        <v/>
      </c>
      <c r="N12" s="47" t="str">
        <f>IF(OR(G12&lt;0,G12&gt;36),"Out of Range",IF(Computation!AE306="","",Computation!AE306))</f>
        <v/>
      </c>
      <c r="O12" s="41" t="str">
        <f>IF(OR(G12&lt;0,G12&gt;36),"Out of Range",IF(Computation!AF306="","",Computation!AF306))</f>
        <v/>
      </c>
      <c r="Q12" s="63" t="str">
        <f>IF(OR(F12&lt;0,F12&gt;36,G12&lt;0,G12&gt;36),"Out of Range",Computation!AL306)</f>
        <v/>
      </c>
      <c r="R12" s="52" t="str">
        <f>IF(OR(F12&lt;0,F12&gt;36,G12&lt;0,G12&gt;36),"Out of Range",IF(Computation!AM306="","",Computation!AM306*100))</f>
        <v/>
      </c>
      <c r="S12" s="96" t="str">
        <f t="shared" si="0"/>
        <v/>
      </c>
      <c r="T12" s="51" t="str">
        <f t="shared" si="1"/>
        <v/>
      </c>
      <c r="U12" s="50" t="str">
        <f>IF(OR(F12&lt;0,F12&gt;36,G12&lt;0,G12&gt;36),"Out of Range",IF(Computation!CB306="","",Computation!CB306))</f>
        <v/>
      </c>
    </row>
    <row r="13" spans="1:21" x14ac:dyDescent="0.3">
      <c r="A13" s="43" t="str">
        <f>IF(OR(F13="",G13=""),"",IF((C13-D13)&lt;5.5,"Unlikely Age/Education",IF(OR(C13&lt;18,C13&gt;89),"Age out of standardized range",IF(OR(D13&lt;0,D13&gt;24),"Education cannot be &lt;0 or &gt;24",IF(AND(E13&lt;&gt;"M",E13&lt;&gt;"F"),"Gender must be either M or F",IF(OR(F13&lt;0,F13&gt;36),"Time out of range",IF(OR(G13&lt;0,G13&gt;36),"Accuracy out of range",IF(Computation!I307&lt;&gt;"","Education replaced with 8/10",""))))))))</f>
        <v/>
      </c>
      <c r="B13" s="62">
        <v>9</v>
      </c>
      <c r="C13" s="102"/>
      <c r="D13" s="102"/>
      <c r="E13" s="102"/>
      <c r="F13" s="102"/>
      <c r="G13" s="102"/>
      <c r="I13" s="46" t="str">
        <f>IF(OR(F13&lt;0,F13&gt;36),"Out of Range",IF(Computation!Z307="","",Computation!Z307))</f>
        <v/>
      </c>
      <c r="J13" s="47" t="str">
        <f>IF(OR(F13&lt;0,F13&gt;36),"Out of Range",IF(Computation!AA307="","",Computation!AA307))</f>
        <v/>
      </c>
      <c r="K13" s="41" t="str">
        <f>IF(OR(F13&lt;0,F13&gt;36),"Out of Range",IF(Computation!AB307="","",Computation!AB307))</f>
        <v/>
      </c>
      <c r="L13" s="42"/>
      <c r="M13" s="46" t="str">
        <f>IF(OR(G13&lt;0,G13&gt;36),"Out of Range",IF(Computation!AD307="","",Computation!AD307))</f>
        <v/>
      </c>
      <c r="N13" s="47" t="str">
        <f>IF(OR(G13&lt;0,G13&gt;36),"Out of Range",IF(Computation!AE307="","",Computation!AE307))</f>
        <v/>
      </c>
      <c r="O13" s="41" t="str">
        <f>IF(OR(G13&lt;0,G13&gt;36),"Out of Range",IF(Computation!AF307="","",Computation!AF307))</f>
        <v/>
      </c>
      <c r="Q13" s="63" t="str">
        <f>IF(OR(F13&lt;0,F13&gt;36,G13&lt;0,G13&gt;36),"Out of Range",Computation!AL307)</f>
        <v/>
      </c>
      <c r="R13" s="52" t="str">
        <f>IF(OR(F13&lt;0,F13&gt;36,G13&lt;0,G13&gt;36),"Out of Range",IF(Computation!AM307="","",Computation!AM307*100))</f>
        <v/>
      </c>
      <c r="S13" s="96" t="str">
        <f t="shared" si="0"/>
        <v/>
      </c>
      <c r="T13" s="51" t="str">
        <f t="shared" si="1"/>
        <v/>
      </c>
      <c r="U13" s="50" t="str">
        <f>IF(OR(F13&lt;0,F13&gt;36,G13&lt;0,G13&gt;36),"Out of Range",IF(Computation!CB307="","",Computation!CB307))</f>
        <v/>
      </c>
    </row>
    <row r="14" spans="1:21" x14ac:dyDescent="0.3">
      <c r="A14" s="43" t="str">
        <f>IF(OR(F14="",G14=""),"",IF((C14-D14)&lt;5.5,"Unlikely Age/Education",IF(OR(C14&lt;18,C14&gt;89),"Age out of standardized range",IF(OR(D14&lt;0,D14&gt;24),"Education cannot be &lt;0 or &gt;24",IF(AND(E14&lt;&gt;"M",E14&lt;&gt;"F"),"Gender must be either M or F",IF(OR(F14&lt;0,F14&gt;36),"Time out of range",IF(OR(G14&lt;0,G14&gt;36),"Accuracy out of range",IF(Computation!I308&lt;&gt;"","Education replaced with 8/10",""))))))))</f>
        <v/>
      </c>
      <c r="B14" s="62">
        <v>10</v>
      </c>
      <c r="C14" s="100"/>
      <c r="D14" s="100"/>
      <c r="E14" s="100"/>
      <c r="F14" s="100"/>
      <c r="G14" s="100"/>
      <c r="I14" s="46" t="str">
        <f>IF(OR(F14&lt;0,F14&gt;36),"Out of Range",IF(Computation!Z308="","",Computation!Z308))</f>
        <v/>
      </c>
      <c r="J14" s="47" t="str">
        <f>IF(OR(F14&lt;0,F14&gt;36),"Out of Range",IF(Computation!AA308="","",Computation!AA308))</f>
        <v/>
      </c>
      <c r="K14" s="41" t="str">
        <f>IF(OR(F14&lt;0,F14&gt;36),"Out of Range",IF(Computation!AB308="","",Computation!AB308))</f>
        <v/>
      </c>
      <c r="L14" s="42"/>
      <c r="M14" s="46" t="str">
        <f>IF(OR(G14&lt;0,G14&gt;36),"Out of Range",IF(Computation!AD308="","",Computation!AD308))</f>
        <v/>
      </c>
      <c r="N14" s="47" t="str">
        <f>IF(OR(G14&lt;0,G14&gt;36),"Out of Range",IF(Computation!AE308="","",Computation!AE308))</f>
        <v/>
      </c>
      <c r="O14" s="41" t="str">
        <f>IF(OR(G14&lt;0,G14&gt;36),"Out of Range",IF(Computation!AF308="","",Computation!AF308))</f>
        <v/>
      </c>
      <c r="Q14" s="63" t="str">
        <f>IF(OR(F14&lt;0,F14&gt;36,G14&lt;0,G14&gt;36),"Out of Range",Computation!AL308)</f>
        <v/>
      </c>
      <c r="R14" s="52" t="str">
        <f>IF(OR(F14&lt;0,F14&gt;36,G14&lt;0,G14&gt;36),"Out of Range",IF(Computation!AM308="","",Computation!AM308*100))</f>
        <v/>
      </c>
      <c r="S14" s="96" t="str">
        <f t="shared" si="0"/>
        <v/>
      </c>
      <c r="T14" s="51" t="str">
        <f t="shared" si="1"/>
        <v/>
      </c>
      <c r="U14" s="50" t="str">
        <f>IF(OR(F14&lt;0,F14&gt;36,G14&lt;0,G14&gt;36),"Out of Range",IF(Computation!CB308="","",Computation!CB308))</f>
        <v/>
      </c>
    </row>
    <row r="15" spans="1:21" x14ac:dyDescent="0.3">
      <c r="A15" s="43" t="str">
        <f>IF(OR(F15="",G15=""),"",IF((C15-D15)&lt;5.5,"Unlikely Age/Education",IF(OR(C15&lt;18,C15&gt;89),"Age out of standardized range",IF(OR(D15&lt;0,D15&gt;24),"Education cannot be &lt;0 or &gt;24",IF(AND(E15&lt;&gt;"M",E15&lt;&gt;"F"),"Gender must be either M or F",IF(OR(F15&lt;0,F15&gt;36),"Time out of range",IF(OR(G15&lt;0,G15&gt;36),"Accuracy out of range",IF(Computation!I309&lt;&gt;"","Education replaced with 8/10",""))))))))</f>
        <v/>
      </c>
      <c r="B15" s="62">
        <v>11</v>
      </c>
      <c r="C15" s="100"/>
      <c r="D15" s="100"/>
      <c r="E15" s="100"/>
      <c r="F15" s="100"/>
      <c r="G15" s="100"/>
      <c r="I15" s="46" t="str">
        <f>IF(OR(F15&lt;0,F15&gt;36),"Out of Range",IF(Computation!Z309="","",Computation!Z309))</f>
        <v/>
      </c>
      <c r="J15" s="47" t="str">
        <f>IF(OR(F15&lt;0,F15&gt;36),"Out of Range",IF(Computation!AA309="","",Computation!AA309))</f>
        <v/>
      </c>
      <c r="K15" s="41" t="str">
        <f>IF(OR(F15&lt;0,F15&gt;36),"Out of Range",IF(Computation!AB309="","",Computation!AB309))</f>
        <v/>
      </c>
      <c r="L15" s="42"/>
      <c r="M15" s="46" t="str">
        <f>IF(OR(G15&lt;0,G15&gt;36),"Out of Range",IF(Computation!AD309="","",Computation!AD309))</f>
        <v/>
      </c>
      <c r="N15" s="47" t="str">
        <f>IF(OR(G15&lt;0,G15&gt;36),"Out of Range",IF(Computation!AE309="","",Computation!AE309))</f>
        <v/>
      </c>
      <c r="O15" s="41" t="str">
        <f>IF(OR(G15&lt;0,G15&gt;36),"Out of Range",IF(Computation!AF309="","",Computation!AF309))</f>
        <v/>
      </c>
      <c r="Q15" s="63" t="str">
        <f>IF(OR(F15&lt;0,F15&gt;36,G15&lt;0,G15&gt;36),"Out of Range",Computation!AL309)</f>
        <v/>
      </c>
      <c r="R15" s="52" t="str">
        <f>IF(OR(F15&lt;0,F15&gt;36,G15&lt;0,G15&gt;36),"Out of Range",IF(Computation!AM309="","",Computation!AM309*100))</f>
        <v/>
      </c>
      <c r="S15" s="96" t="str">
        <f t="shared" si="0"/>
        <v/>
      </c>
      <c r="T15" s="51" t="str">
        <f t="shared" si="1"/>
        <v/>
      </c>
      <c r="U15" s="50" t="str">
        <f>IF(OR(F15&lt;0,F15&gt;36,G15&lt;0,G15&gt;36),"Out of Range",IF(Computation!CB309="","",Computation!CB309))</f>
        <v/>
      </c>
    </row>
    <row r="16" spans="1:21" x14ac:dyDescent="0.3">
      <c r="A16" s="43" t="str">
        <f>IF(OR(F16="",G16=""),"",IF((C16-D16)&lt;5.5,"Unlikely Age/Education",IF(OR(C16&lt;18,C16&gt;89),"Age out of standardized range",IF(OR(D16&lt;0,D16&gt;24),"Education cannot be &lt;0 or &gt;24",IF(AND(E16&lt;&gt;"M",E16&lt;&gt;"F"),"Gender must be either M or F",IF(OR(F16&lt;0,F16&gt;36),"Time out of range",IF(OR(G16&lt;0,G16&gt;36),"Accuracy out of range",IF(Computation!I310&lt;&gt;"","Education replaced with 8/10",""))))))))</f>
        <v/>
      </c>
      <c r="B16" s="62">
        <v>12</v>
      </c>
      <c r="C16" s="100"/>
      <c r="D16" s="100"/>
      <c r="E16" s="100"/>
      <c r="F16" s="100"/>
      <c r="G16" s="100"/>
      <c r="I16" s="46" t="str">
        <f>IF(OR(F16&lt;0,F16&gt;36),"Out of Range",IF(Computation!Z310="","",Computation!Z310))</f>
        <v/>
      </c>
      <c r="J16" s="47" t="str">
        <f>IF(OR(F16&lt;0,F16&gt;36),"Out of Range",IF(Computation!AA310="","",Computation!AA310))</f>
        <v/>
      </c>
      <c r="K16" s="41" t="str">
        <f>IF(OR(F16&lt;0,F16&gt;36),"Out of Range",IF(Computation!AB310="","",Computation!AB310))</f>
        <v/>
      </c>
      <c r="L16" s="42"/>
      <c r="M16" s="46" t="str">
        <f>IF(OR(G16&lt;0,G16&gt;36),"Out of Range",IF(Computation!AD310="","",Computation!AD310))</f>
        <v/>
      </c>
      <c r="N16" s="47" t="str">
        <f>IF(OR(G16&lt;0,G16&gt;36),"Out of Range",IF(Computation!AE310="","",Computation!AE310))</f>
        <v/>
      </c>
      <c r="O16" s="41" t="str">
        <f>IF(OR(G16&lt;0,G16&gt;36),"Out of Range",IF(Computation!AF310="","",Computation!AF310))</f>
        <v/>
      </c>
      <c r="Q16" s="63" t="str">
        <f>IF(OR(F16&lt;0,F16&gt;36,G16&lt;0,G16&gt;36),"Out of Range",Computation!AL310)</f>
        <v/>
      </c>
      <c r="R16" s="52" t="str">
        <f>IF(OR(F16&lt;0,F16&gt;36,G16&lt;0,G16&gt;36),"Out of Range",IF(Computation!AM310="","",Computation!AM310*100))</f>
        <v/>
      </c>
      <c r="S16" s="96" t="str">
        <f t="shared" si="0"/>
        <v/>
      </c>
      <c r="T16" s="51" t="str">
        <f t="shared" si="1"/>
        <v/>
      </c>
      <c r="U16" s="50" t="str">
        <f>IF(OR(F16&lt;0,F16&gt;36,G16&lt;0,G16&gt;36),"Out of Range",IF(Computation!CB310="","",Computation!CB310))</f>
        <v/>
      </c>
    </row>
    <row r="17" spans="1:21" x14ac:dyDescent="0.3">
      <c r="A17" s="43" t="str">
        <f>IF(OR(F17="",G17=""),"",IF((C17-D17)&lt;5.5,"Unlikely Age/Education",IF(OR(C17&lt;18,C17&gt;89),"Age out of standardized range",IF(OR(D17&lt;0,D17&gt;24),"Education cannot be &lt;0 or &gt;24",IF(AND(E17&lt;&gt;"M",E17&lt;&gt;"F"),"Gender must be either M or F",IF(OR(F17&lt;0,F17&gt;36),"Time out of range",IF(OR(G17&lt;0,G17&gt;36),"Accuracy out of range",IF(Computation!I311&lt;&gt;"","Education replaced with 8/10",""))))))))</f>
        <v/>
      </c>
      <c r="B17" s="62">
        <v>13</v>
      </c>
      <c r="C17" s="102"/>
      <c r="D17" s="102"/>
      <c r="E17" s="102"/>
      <c r="F17" s="102"/>
      <c r="G17" s="102"/>
      <c r="I17" s="46" t="str">
        <f>IF(OR(F17&lt;0,F17&gt;36),"Out of Range",IF(Computation!Z311="","",Computation!Z311))</f>
        <v/>
      </c>
      <c r="J17" s="47" t="str">
        <f>IF(OR(F17&lt;0,F17&gt;36),"Out of Range",IF(Computation!AA311="","",Computation!AA311))</f>
        <v/>
      </c>
      <c r="K17" s="41" t="str">
        <f>IF(OR(F17&lt;0,F17&gt;36),"Out of Range",IF(Computation!AB311="","",Computation!AB311))</f>
        <v/>
      </c>
      <c r="L17" s="42"/>
      <c r="M17" s="46" t="str">
        <f>IF(OR(G17&lt;0,G17&gt;36),"Out of Range",IF(Computation!AD311="","",Computation!AD311))</f>
        <v/>
      </c>
      <c r="N17" s="47" t="str">
        <f>IF(OR(G17&lt;0,G17&gt;36),"Out of Range",IF(Computation!AE311="","",Computation!AE311))</f>
        <v/>
      </c>
      <c r="O17" s="41" t="str">
        <f>IF(OR(G17&lt;0,G17&gt;36),"Out of Range",IF(Computation!AF311="","",Computation!AF311))</f>
        <v/>
      </c>
      <c r="Q17" s="63" t="str">
        <f>IF(OR(F17&lt;0,F17&gt;36,G17&lt;0,G17&gt;36),"Out of Range",Computation!AL311)</f>
        <v/>
      </c>
      <c r="R17" s="52" t="str">
        <f>IF(OR(F17&lt;0,F17&gt;36,G17&lt;0,G17&gt;36),"Out of Range",IF(Computation!AM311="","",Computation!AM311*100))</f>
        <v/>
      </c>
      <c r="S17" s="96" t="str">
        <f t="shared" si="0"/>
        <v/>
      </c>
      <c r="T17" s="51" t="str">
        <f t="shared" si="1"/>
        <v/>
      </c>
      <c r="U17" s="50" t="str">
        <f>IF(OR(F17&lt;0,F17&gt;36,G17&lt;0,G17&gt;36),"Out of Range",IF(Computation!CB311="","",Computation!CB311))</f>
        <v/>
      </c>
    </row>
    <row r="18" spans="1:21" x14ac:dyDescent="0.3">
      <c r="A18" s="43" t="str">
        <f>IF(OR(F18="",G18=""),"",IF((C18-D18)&lt;5.5,"Unlikely Age/Education",IF(OR(C18&lt;18,C18&gt;89),"Age out of standardized range",IF(OR(D18&lt;0,D18&gt;24),"Education cannot be &lt;0 or &gt;24",IF(AND(E18&lt;&gt;"M",E18&lt;&gt;"F"),"Gender must be either M or F",IF(OR(F18&lt;0,F18&gt;36),"Time out of range",IF(OR(G18&lt;0,G18&gt;36),"Accuracy out of range",IF(Computation!I312&lt;&gt;"","Education replaced with 8/10",""))))))))</f>
        <v/>
      </c>
      <c r="B18" s="62">
        <v>14</v>
      </c>
      <c r="C18" s="102"/>
      <c r="D18" s="102"/>
      <c r="E18" s="102"/>
      <c r="F18" s="102"/>
      <c r="G18" s="102"/>
      <c r="I18" s="46" t="str">
        <f>IF(OR(F18&lt;0,F18&gt;36),"Out of Range",IF(Computation!Z312="","",Computation!Z312))</f>
        <v/>
      </c>
      <c r="J18" s="47" t="str">
        <f>IF(OR(F18&lt;0,F18&gt;36),"Out of Range",IF(Computation!AA312="","",Computation!AA312))</f>
        <v/>
      </c>
      <c r="K18" s="41" t="str">
        <f>IF(OR(F18&lt;0,F18&gt;36),"Out of Range",IF(Computation!AB312="","",Computation!AB312))</f>
        <v/>
      </c>
      <c r="L18" s="42"/>
      <c r="M18" s="46" t="str">
        <f>IF(OR(G18&lt;0,G18&gt;36),"Out of Range",IF(Computation!AD312="","",Computation!AD312))</f>
        <v/>
      </c>
      <c r="N18" s="47" t="str">
        <f>IF(OR(G18&lt;0,G18&gt;36),"Out of Range",IF(Computation!AE312="","",Computation!AE312))</f>
        <v/>
      </c>
      <c r="O18" s="41" t="str">
        <f>IF(OR(G18&lt;0,G18&gt;36),"Out of Range",IF(Computation!AF312="","",Computation!AF312))</f>
        <v/>
      </c>
      <c r="Q18" s="63" t="str">
        <f>IF(OR(F18&lt;0,F18&gt;36,G18&lt;0,G18&gt;36),"Out of Range",Computation!AL312)</f>
        <v/>
      </c>
      <c r="R18" s="52" t="str">
        <f>IF(OR(F18&lt;0,F18&gt;36,G18&lt;0,G18&gt;36),"Out of Range",IF(Computation!AM312="","",Computation!AM312*100))</f>
        <v/>
      </c>
      <c r="S18" s="96" t="str">
        <f t="shared" si="0"/>
        <v/>
      </c>
      <c r="T18" s="51" t="str">
        <f t="shared" si="1"/>
        <v/>
      </c>
      <c r="U18" s="50" t="str">
        <f>IF(OR(F18&lt;0,F18&gt;36,G18&lt;0,G18&gt;36),"Out of Range",IF(Computation!CB312="","",Computation!CB312))</f>
        <v/>
      </c>
    </row>
    <row r="19" spans="1:21" x14ac:dyDescent="0.3">
      <c r="A19" s="43" t="str">
        <f>IF(OR(F19="",G19=""),"",IF((C19-D19)&lt;5.5,"Unlikely Age/Education",IF(OR(C19&lt;18,C19&gt;89),"Age out of standardized range",IF(OR(D19&lt;0,D19&gt;24),"Education cannot be &lt;0 or &gt;24",IF(AND(E19&lt;&gt;"M",E19&lt;&gt;"F"),"Gender must be either M or F",IF(OR(F19&lt;0,F19&gt;36),"Time out of range",IF(OR(G19&lt;0,G19&gt;36),"Accuracy out of range",IF(Computation!I313&lt;&gt;"","Education replaced with 8/10",""))))))))</f>
        <v/>
      </c>
      <c r="B19" s="62">
        <v>15</v>
      </c>
      <c r="C19" s="100"/>
      <c r="D19" s="100"/>
      <c r="E19" s="100"/>
      <c r="F19" s="100"/>
      <c r="G19" s="100"/>
      <c r="I19" s="46" t="str">
        <f>IF(OR(F19&lt;0,F19&gt;36),"Out of Range",IF(Computation!Z313="","",Computation!Z313))</f>
        <v/>
      </c>
      <c r="J19" s="47" t="str">
        <f>IF(OR(F19&lt;0,F19&gt;36),"Out of Range",IF(Computation!AA313="","",Computation!AA313))</f>
        <v/>
      </c>
      <c r="K19" s="41" t="str">
        <f>IF(OR(F19&lt;0,F19&gt;36),"Out of Range",IF(Computation!AB313="","",Computation!AB313))</f>
        <v/>
      </c>
      <c r="L19" s="42"/>
      <c r="M19" s="46" t="str">
        <f>IF(OR(G19&lt;0,G19&gt;36),"Out of Range",IF(Computation!AD313="","",Computation!AD313))</f>
        <v/>
      </c>
      <c r="N19" s="47" t="str">
        <f>IF(OR(G19&lt;0,G19&gt;36),"Out of Range",IF(Computation!AE313="","",Computation!AE313))</f>
        <v/>
      </c>
      <c r="O19" s="41" t="str">
        <f>IF(OR(G19&lt;0,G19&gt;36),"Out of Range",IF(Computation!AF313="","",Computation!AF313))</f>
        <v/>
      </c>
      <c r="Q19" s="63" t="str">
        <f>IF(OR(F19&lt;0,F19&gt;36,G19&lt;0,G19&gt;36),"Out of Range",Computation!AL313)</f>
        <v/>
      </c>
      <c r="R19" s="52" t="str">
        <f>IF(OR(F19&lt;0,F19&gt;36,G19&lt;0,G19&gt;36),"Out of Range",IF(Computation!AM313="","",Computation!AM313*100))</f>
        <v/>
      </c>
      <c r="S19" s="96" t="str">
        <f t="shared" si="0"/>
        <v/>
      </c>
      <c r="T19" s="51" t="str">
        <f t="shared" si="1"/>
        <v/>
      </c>
      <c r="U19" s="50" t="str">
        <f>IF(OR(F19&lt;0,F19&gt;36,G19&lt;0,G19&gt;36),"Out of Range",IF(Computation!CB313="","",Computation!CB313))</f>
        <v/>
      </c>
    </row>
    <row r="20" spans="1:21" x14ac:dyDescent="0.3">
      <c r="A20" s="43" t="str">
        <f>IF(OR(F20="",G20=""),"",IF((C20-D20)&lt;5.5,"Unlikely Age/Education",IF(OR(C20&lt;18,C20&gt;89),"Age out of standardized range",IF(OR(D20&lt;0,D20&gt;24),"Education cannot be &lt;0 or &gt;24",IF(AND(E20&lt;&gt;"M",E20&lt;&gt;"F"),"Gender must be either M or F",IF(OR(F20&lt;0,F20&gt;36),"Time out of range",IF(OR(G20&lt;0,G20&gt;36),"Accuracy out of range",IF(Computation!I314&lt;&gt;"","Education replaced with 8/10",""))))))))</f>
        <v/>
      </c>
      <c r="B20" s="62">
        <v>16</v>
      </c>
      <c r="C20" s="100"/>
      <c r="D20" s="100"/>
      <c r="E20" s="100"/>
      <c r="F20" s="100"/>
      <c r="G20" s="100"/>
      <c r="I20" s="46" t="str">
        <f>IF(OR(F20&lt;0,F20&gt;36),"Out of Range",IF(Computation!Z314="","",Computation!Z314))</f>
        <v/>
      </c>
      <c r="J20" s="47" t="str">
        <f>IF(OR(F20&lt;0,F20&gt;36),"Out of Range",IF(Computation!AA314="","",Computation!AA314))</f>
        <v/>
      </c>
      <c r="K20" s="41" t="str">
        <f>IF(OR(F20&lt;0,F20&gt;36),"Out of Range",IF(Computation!AB314="","",Computation!AB314))</f>
        <v/>
      </c>
      <c r="L20" s="42"/>
      <c r="M20" s="46" t="str">
        <f>IF(OR(G20&lt;0,G20&gt;36),"Out of Range",IF(Computation!AD314="","",Computation!AD314))</f>
        <v/>
      </c>
      <c r="N20" s="47" t="str">
        <f>IF(OR(G20&lt;0,G20&gt;36),"Out of Range",IF(Computation!AE314="","",Computation!AE314))</f>
        <v/>
      </c>
      <c r="O20" s="41" t="str">
        <f>IF(OR(G20&lt;0,G20&gt;36),"Out of Range",IF(Computation!AF314="","",Computation!AF314))</f>
        <v/>
      </c>
      <c r="Q20" s="63" t="str">
        <f>IF(OR(F20&lt;0,F20&gt;36,G20&lt;0,G20&gt;36),"Out of Range",Computation!AL314)</f>
        <v/>
      </c>
      <c r="R20" s="52" t="str">
        <f>IF(OR(F20&lt;0,F20&gt;36,G20&lt;0,G20&gt;36),"Out of Range",IF(Computation!AM314="","",Computation!AM314*100))</f>
        <v/>
      </c>
      <c r="S20" s="96" t="str">
        <f t="shared" si="0"/>
        <v/>
      </c>
      <c r="T20" s="51" t="str">
        <f t="shared" si="1"/>
        <v/>
      </c>
      <c r="U20" s="50" t="str">
        <f>IF(OR(F20&lt;0,F20&gt;36,G20&lt;0,G20&gt;36),"Out of Range",IF(Computation!CB314="","",Computation!CB314))</f>
        <v/>
      </c>
    </row>
    <row r="21" spans="1:21" x14ac:dyDescent="0.3">
      <c r="A21" s="43" t="str">
        <f>IF(OR(F21="",G21=""),"",IF((C21-D21)&lt;5.5,"Unlikely Age/Education",IF(OR(C21&lt;18,C21&gt;89),"Age out of standardized range",IF(OR(D21&lt;0,D21&gt;24),"Education cannot be &lt;0 or &gt;24",IF(AND(E21&lt;&gt;"M",E21&lt;&gt;"F"),"Gender must be either M or F",IF(OR(F21&lt;0,F21&gt;36),"Time out of range",IF(OR(G21&lt;0,G21&gt;36),"Accuracy out of range",IF(Computation!I315&lt;&gt;"","Education replaced with 8/10",""))))))))</f>
        <v/>
      </c>
      <c r="B21" s="62">
        <v>17</v>
      </c>
      <c r="C21" s="100"/>
      <c r="D21" s="100"/>
      <c r="E21" s="100"/>
      <c r="F21" s="100"/>
      <c r="G21" s="100"/>
      <c r="I21" s="46" t="str">
        <f>IF(OR(F21&lt;0,F21&gt;36),"Out of Range",IF(Computation!Z315="","",Computation!Z315))</f>
        <v/>
      </c>
      <c r="J21" s="47" t="str">
        <f>IF(OR(F21&lt;0,F21&gt;36),"Out of Range",IF(Computation!AA315="","",Computation!AA315))</f>
        <v/>
      </c>
      <c r="K21" s="41" t="str">
        <f>IF(OR(F21&lt;0,F21&gt;36),"Out of Range",IF(Computation!AB315="","",Computation!AB315))</f>
        <v/>
      </c>
      <c r="L21" s="42"/>
      <c r="M21" s="46" t="str">
        <f>IF(OR(G21&lt;0,G21&gt;36),"Out of Range",IF(Computation!AD315="","",Computation!AD315))</f>
        <v/>
      </c>
      <c r="N21" s="47" t="str">
        <f>IF(OR(G21&lt;0,G21&gt;36),"Out of Range",IF(Computation!AE315="","",Computation!AE315))</f>
        <v/>
      </c>
      <c r="O21" s="41" t="str">
        <f>IF(OR(G21&lt;0,G21&gt;36),"Out of Range",IF(Computation!AF315="","",Computation!AF315))</f>
        <v/>
      </c>
      <c r="Q21" s="63" t="str">
        <f>IF(OR(F21&lt;0,F21&gt;36,G21&lt;0,G21&gt;36),"Out of Range",Computation!AL315)</f>
        <v/>
      </c>
      <c r="R21" s="52" t="str">
        <f>IF(OR(F21&lt;0,F21&gt;36,G21&lt;0,G21&gt;36),"Out of Range",IF(Computation!AM315="","",Computation!AM315*100))</f>
        <v/>
      </c>
      <c r="S21" s="96" t="str">
        <f t="shared" si="0"/>
        <v/>
      </c>
      <c r="T21" s="51" t="str">
        <f t="shared" si="1"/>
        <v/>
      </c>
      <c r="U21" s="50" t="str">
        <f>IF(OR(F21&lt;0,F21&gt;36,G21&lt;0,G21&gt;36),"Out of Range",IF(Computation!CB315="","",Computation!CB315))</f>
        <v/>
      </c>
    </row>
    <row r="22" spans="1:21" x14ac:dyDescent="0.3">
      <c r="A22" s="43" t="str">
        <f>IF(OR(F22="",G22=""),"",IF((C22-D22)&lt;5.5,"Unlikely Age/Education",IF(OR(C22&lt;18,C22&gt;89),"Age out of standardized range",IF(OR(D22&lt;0,D22&gt;24),"Education cannot be &lt;0 or &gt;24",IF(AND(E22&lt;&gt;"M",E22&lt;&gt;"F"),"Gender must be either M or F",IF(OR(F22&lt;0,F22&gt;36),"Time out of range",IF(OR(G22&lt;0,G22&gt;36),"Accuracy out of range",IF(Computation!I316&lt;&gt;"","Education replaced with 8/10",""))))))))</f>
        <v/>
      </c>
      <c r="B22" s="62">
        <v>18</v>
      </c>
      <c r="C22" s="100"/>
      <c r="D22" s="100"/>
      <c r="E22" s="100"/>
      <c r="F22" s="100"/>
      <c r="G22" s="100"/>
      <c r="I22" s="46" t="str">
        <f>IF(OR(F22&lt;0,F22&gt;36),"Out of Range",IF(Computation!Z316="","",Computation!Z316))</f>
        <v/>
      </c>
      <c r="J22" s="47" t="str">
        <f>IF(OR(F22&lt;0,F22&gt;36),"Out of Range",IF(Computation!AA316="","",Computation!AA316))</f>
        <v/>
      </c>
      <c r="K22" s="41" t="str">
        <f>IF(OR(F22&lt;0,F22&gt;36),"Out of Range",IF(Computation!AB316="","",Computation!AB316))</f>
        <v/>
      </c>
      <c r="L22" s="42"/>
      <c r="M22" s="46" t="str">
        <f>IF(OR(G22&lt;0,G22&gt;36),"Out of Range",IF(Computation!AD316="","",Computation!AD316))</f>
        <v/>
      </c>
      <c r="N22" s="47" t="str">
        <f>IF(OR(G22&lt;0,G22&gt;36),"Out of Range",IF(Computation!AE316="","",Computation!AE316))</f>
        <v/>
      </c>
      <c r="O22" s="41" t="str">
        <f>IF(OR(G22&lt;0,G22&gt;36),"Out of Range",IF(Computation!AF316="","",Computation!AF316))</f>
        <v/>
      </c>
      <c r="Q22" s="63" t="str">
        <f>IF(OR(F22&lt;0,F22&gt;36,G22&lt;0,G22&gt;36),"Out of Range",Computation!AL316)</f>
        <v/>
      </c>
      <c r="R22" s="52" t="str">
        <f>IF(OR(F22&lt;0,F22&gt;36,G22&lt;0,G22&gt;36),"Out of Range",IF(Computation!AM316="","",Computation!AM316*100))</f>
        <v/>
      </c>
      <c r="S22" s="96" t="str">
        <f t="shared" si="0"/>
        <v/>
      </c>
      <c r="T22" s="51" t="str">
        <f t="shared" si="1"/>
        <v/>
      </c>
      <c r="U22" s="50" t="str">
        <f>IF(OR(F22&lt;0,F22&gt;36,G22&lt;0,G22&gt;36),"Out of Range",IF(Computation!CB316="","",Computation!CB316))</f>
        <v/>
      </c>
    </row>
    <row r="23" spans="1:21" x14ac:dyDescent="0.3">
      <c r="A23" s="43" t="str">
        <f>IF(OR(F23="",G23=""),"",IF((C23-D23)&lt;5.5,"Unlikely Age/Education",IF(OR(C23&lt;18,C23&gt;89),"Age out of standardized range",IF(OR(D23&lt;0,D23&gt;24),"Education cannot be &lt;0 or &gt;24",IF(AND(E23&lt;&gt;"M",E23&lt;&gt;"F"),"Gender must be either M or F",IF(OR(F23&lt;0,F23&gt;36),"Time out of range",IF(OR(G23&lt;0,G23&gt;36),"Accuracy out of range",IF(Computation!I317&lt;&gt;"","Education replaced with 8/10",""))))))))</f>
        <v/>
      </c>
      <c r="B23" s="62">
        <v>19</v>
      </c>
      <c r="C23" s="100"/>
      <c r="D23" s="100"/>
      <c r="E23" s="100"/>
      <c r="F23" s="100"/>
      <c r="G23" s="100"/>
      <c r="I23" s="46" t="str">
        <f>IF(OR(F23&lt;0,F23&gt;36),"Out of Range",IF(Computation!Z317="","",Computation!Z317))</f>
        <v/>
      </c>
      <c r="J23" s="47" t="str">
        <f>IF(OR(F23&lt;0,F23&gt;36),"Out of Range",IF(Computation!AA317="","",Computation!AA317))</f>
        <v/>
      </c>
      <c r="K23" s="41" t="str">
        <f>IF(OR(F23&lt;0,F23&gt;36),"Out of Range",IF(Computation!AB317="","",Computation!AB317))</f>
        <v/>
      </c>
      <c r="L23" s="42"/>
      <c r="M23" s="46" t="str">
        <f>IF(OR(G23&lt;0,G23&gt;36),"Out of Range",IF(Computation!AD317="","",Computation!AD317))</f>
        <v/>
      </c>
      <c r="N23" s="47" t="str">
        <f>IF(OR(G23&lt;0,G23&gt;36),"Out of Range",IF(Computation!AE317="","",Computation!AE317))</f>
        <v/>
      </c>
      <c r="O23" s="41" t="str">
        <f>IF(OR(G23&lt;0,G23&gt;36),"Out of Range",IF(Computation!AF317="","",Computation!AF317))</f>
        <v/>
      </c>
      <c r="Q23" s="63" t="str">
        <f>IF(OR(F23&lt;0,F23&gt;36,G23&lt;0,G23&gt;36),"Out of Range",Computation!AL317)</f>
        <v/>
      </c>
      <c r="R23" s="52" t="str">
        <f>IF(OR(F23&lt;0,F23&gt;36,G23&lt;0,G23&gt;36),"Out of Range",IF(Computation!AM317="","",Computation!AM317*100))</f>
        <v/>
      </c>
      <c r="S23" s="96" t="str">
        <f t="shared" si="0"/>
        <v/>
      </c>
      <c r="T23" s="51" t="str">
        <f t="shared" si="1"/>
        <v/>
      </c>
      <c r="U23" s="50" t="str">
        <f>IF(OR(F23&lt;0,F23&gt;36,G23&lt;0,G23&gt;36),"Out of Range",IF(Computation!CB317="","",Computation!CB317))</f>
        <v/>
      </c>
    </row>
    <row r="24" spans="1:21" x14ac:dyDescent="0.3">
      <c r="A24" s="43" t="str">
        <f>IF(OR(F24="",G24=""),"",IF((C24-D24)&lt;5.5,"Unlikely Age/Education",IF(OR(C24&lt;18,C24&gt;89),"Age out of standardized range",IF(OR(D24&lt;0,D24&gt;24),"Education cannot be &lt;0 or &gt;24",IF(AND(E24&lt;&gt;"M",E24&lt;&gt;"F"),"Gender must be either M or F",IF(OR(F24&lt;0,F24&gt;36),"Time out of range",IF(OR(G24&lt;0,G24&gt;36),"Accuracy out of range",IF(Computation!I318&lt;&gt;"","Education replaced with 8/10",""))))))))</f>
        <v/>
      </c>
      <c r="B24" s="62">
        <v>20</v>
      </c>
      <c r="C24" s="100"/>
      <c r="D24" s="100"/>
      <c r="E24" s="100"/>
      <c r="F24" s="100"/>
      <c r="G24" s="100"/>
      <c r="I24" s="46" t="str">
        <f>IF(OR(F24&lt;0,F24&gt;36),"Out of Range",IF(Computation!Z318="","",Computation!Z318))</f>
        <v/>
      </c>
      <c r="J24" s="47" t="str">
        <f>IF(OR(F24&lt;0,F24&gt;36),"Out of Range",IF(Computation!AA318="","",Computation!AA318))</f>
        <v/>
      </c>
      <c r="K24" s="41" t="str">
        <f>IF(OR(F24&lt;0,F24&gt;36),"Out of Range",IF(Computation!AB318="","",Computation!AB318))</f>
        <v/>
      </c>
      <c r="L24" s="42"/>
      <c r="M24" s="46" t="str">
        <f>IF(OR(G24&lt;0,G24&gt;36),"Out of Range",IF(Computation!AD318="","",Computation!AD318))</f>
        <v/>
      </c>
      <c r="N24" s="47" t="str">
        <f>IF(OR(G24&lt;0,G24&gt;36),"Out of Range",IF(Computation!AE318="","",Computation!AE318))</f>
        <v/>
      </c>
      <c r="O24" s="41" t="str">
        <f>IF(OR(G24&lt;0,G24&gt;36),"Out of Range",IF(Computation!AF318="","",Computation!AF318))</f>
        <v/>
      </c>
      <c r="Q24" s="63" t="str">
        <f>IF(OR(F24&lt;0,F24&gt;36,G24&lt;0,G24&gt;36),"Out of Range",Computation!AL318)</f>
        <v/>
      </c>
      <c r="R24" s="52" t="str">
        <f>IF(OR(F24&lt;0,F24&gt;36,G24&lt;0,G24&gt;36),"Out of Range",IF(Computation!AM318="","",Computation!AM318*100))</f>
        <v/>
      </c>
      <c r="S24" s="96" t="str">
        <f t="shared" si="0"/>
        <v/>
      </c>
      <c r="T24" s="51" t="str">
        <f t="shared" si="1"/>
        <v/>
      </c>
      <c r="U24" s="50" t="str">
        <f>IF(OR(F24&lt;0,F24&gt;36,G24&lt;0,G24&gt;36),"Out of Range",IF(Computation!CB318="","",Computation!CB318))</f>
        <v/>
      </c>
    </row>
    <row r="25" spans="1:21" x14ac:dyDescent="0.3">
      <c r="A25" s="43" t="str">
        <f>IF(OR(F25="",G25=""),"",IF((C25-D25)&lt;5.5,"Unlikely Age/Education",IF(OR(C25&lt;18,C25&gt;89),"Age out of standardized range",IF(OR(D25&lt;0,D25&gt;24),"Education cannot be &lt;0 or &gt;24",IF(AND(E25&lt;&gt;"M",E25&lt;&gt;"F"),"Gender must be either M or F",IF(OR(F25&lt;0,F25&gt;36),"Time out of range",IF(OR(G25&lt;0,G25&gt;36),"Accuracy out of range",IF(Computation!I319&lt;&gt;"","Education replaced with 8/10",""))))))))</f>
        <v/>
      </c>
      <c r="B25" s="62">
        <v>21</v>
      </c>
      <c r="C25" s="100"/>
      <c r="D25" s="100"/>
      <c r="E25" s="100"/>
      <c r="F25" s="100"/>
      <c r="G25" s="100"/>
      <c r="I25" s="46" t="str">
        <f>IF(OR(F25&lt;0,F25&gt;36),"Out of Range",IF(Computation!Z319="","",Computation!Z319))</f>
        <v/>
      </c>
      <c r="J25" s="47" t="str">
        <f>IF(OR(F25&lt;0,F25&gt;36),"Out of Range",IF(Computation!AA319="","",Computation!AA319))</f>
        <v/>
      </c>
      <c r="K25" s="41" t="str">
        <f>IF(OR(F25&lt;0,F25&gt;36),"Out of Range",IF(Computation!AB319="","",Computation!AB319))</f>
        <v/>
      </c>
      <c r="L25" s="42"/>
      <c r="M25" s="46" t="str">
        <f>IF(OR(G25&lt;0,G25&gt;36),"Out of Range",IF(Computation!AD319="","",Computation!AD319))</f>
        <v/>
      </c>
      <c r="N25" s="47" t="str">
        <f>IF(OR(G25&lt;0,G25&gt;36),"Out of Range",IF(Computation!AE319="","",Computation!AE319))</f>
        <v/>
      </c>
      <c r="O25" s="41" t="str">
        <f>IF(OR(G25&lt;0,G25&gt;36),"Out of Range",IF(Computation!AF319="","",Computation!AF319))</f>
        <v/>
      </c>
      <c r="Q25" s="63" t="str">
        <f>IF(OR(F25&lt;0,F25&gt;36,G25&lt;0,G25&gt;36),"Out of Range",Computation!AL319)</f>
        <v/>
      </c>
      <c r="R25" s="52" t="str">
        <f>IF(OR(F25&lt;0,F25&gt;36,G25&lt;0,G25&gt;36),"Out of Range",IF(Computation!AM319="","",Computation!AM319*100))</f>
        <v/>
      </c>
      <c r="S25" s="96" t="str">
        <f t="shared" si="0"/>
        <v/>
      </c>
      <c r="T25" s="51" t="str">
        <f t="shared" si="1"/>
        <v/>
      </c>
      <c r="U25" s="50" t="str">
        <f>IF(OR(F25&lt;0,F25&gt;36,G25&lt;0,G25&gt;36),"Out of Range",IF(Computation!CB319="","",Computation!CB319))</f>
        <v/>
      </c>
    </row>
    <row r="26" spans="1:21" x14ac:dyDescent="0.3">
      <c r="A26" s="43" t="str">
        <f>IF(OR(F26="",G26=""),"",IF((C26-D26)&lt;5.5,"Unlikely Age/Education",IF(OR(C26&lt;18,C26&gt;89),"Age out of standardized range",IF(OR(D26&lt;0,D26&gt;24),"Education cannot be &lt;0 or &gt;24",IF(AND(E26&lt;&gt;"M",E26&lt;&gt;"F"),"Gender must be either M or F",IF(OR(F26&lt;0,F26&gt;36),"Time out of range",IF(OR(G26&lt;0,G26&gt;36),"Accuracy out of range",IF(Computation!I320&lt;&gt;"","Education replaced with 8/10",""))))))))</f>
        <v/>
      </c>
      <c r="B26" s="62">
        <v>22</v>
      </c>
      <c r="C26" s="100"/>
      <c r="D26" s="100"/>
      <c r="E26" s="100"/>
      <c r="F26" s="100"/>
      <c r="G26" s="100"/>
      <c r="I26" s="46" t="str">
        <f>IF(OR(F26&lt;0,F26&gt;36),"Out of Range",IF(Computation!Z320="","",Computation!Z320))</f>
        <v/>
      </c>
      <c r="J26" s="47" t="str">
        <f>IF(OR(F26&lt;0,F26&gt;36),"Out of Range",IF(Computation!AA320="","",Computation!AA320))</f>
        <v/>
      </c>
      <c r="K26" s="41" t="str">
        <f>IF(OR(F26&lt;0,F26&gt;36),"Out of Range",IF(Computation!AB320="","",Computation!AB320))</f>
        <v/>
      </c>
      <c r="L26" s="42"/>
      <c r="M26" s="46" t="str">
        <f>IF(OR(G26&lt;0,G26&gt;36),"Out of Range",IF(Computation!AD320="","",Computation!AD320))</f>
        <v/>
      </c>
      <c r="N26" s="47" t="str">
        <f>IF(OR(G26&lt;0,G26&gt;36),"Out of Range",IF(Computation!AE320="","",Computation!AE320))</f>
        <v/>
      </c>
      <c r="O26" s="41" t="str">
        <f>IF(OR(G26&lt;0,G26&gt;36),"Out of Range",IF(Computation!AF320="","",Computation!AF320))</f>
        <v/>
      </c>
      <c r="Q26" s="63" t="str">
        <f>IF(OR(F26&lt;0,F26&gt;36,G26&lt;0,G26&gt;36),"Out of Range",Computation!AL320)</f>
        <v/>
      </c>
      <c r="R26" s="52" t="str">
        <f>IF(OR(F26&lt;0,F26&gt;36,G26&lt;0,G26&gt;36),"Out of Range",IF(Computation!AM320="","",Computation!AM320*100))</f>
        <v/>
      </c>
      <c r="S26" s="96" t="str">
        <f t="shared" si="0"/>
        <v/>
      </c>
      <c r="T26" s="51" t="str">
        <f t="shared" si="1"/>
        <v/>
      </c>
      <c r="U26" s="50" t="str">
        <f>IF(OR(F26&lt;0,F26&gt;36,G26&lt;0,G26&gt;36),"Out of Range",IF(Computation!CB320="","",Computation!CB320))</f>
        <v/>
      </c>
    </row>
    <row r="27" spans="1:21" x14ac:dyDescent="0.3">
      <c r="A27" s="43" t="str">
        <f>IF(OR(F27="",G27=""),"",IF((C27-D27)&lt;5.5,"Unlikely Age/Education",IF(OR(C27&lt;18,C27&gt;89),"Age out of standardized range",IF(OR(D27&lt;0,D27&gt;24),"Education cannot be &lt;0 or &gt;24",IF(AND(E27&lt;&gt;"M",E27&lt;&gt;"F"),"Gender must be either M or F",IF(OR(F27&lt;0,F27&gt;36),"Time out of range",IF(OR(G27&lt;0,G27&gt;36),"Accuracy out of range",IF(Computation!I321&lt;&gt;"","Education replaced with 8/10",""))))))))</f>
        <v/>
      </c>
      <c r="B27" s="62">
        <v>23</v>
      </c>
      <c r="C27" s="102"/>
      <c r="D27" s="102"/>
      <c r="E27" s="102"/>
      <c r="F27" s="102"/>
      <c r="G27" s="102"/>
      <c r="I27" s="46" t="str">
        <f>IF(OR(F27&lt;0,F27&gt;36),"Out of Range",IF(Computation!Z321="","",Computation!Z321))</f>
        <v/>
      </c>
      <c r="J27" s="47" t="str">
        <f>IF(OR(F27&lt;0,F27&gt;36),"Out of Range",IF(Computation!AA321="","",Computation!AA321))</f>
        <v/>
      </c>
      <c r="K27" s="41" t="str">
        <f>IF(OR(F27&lt;0,F27&gt;36),"Out of Range",IF(Computation!AB321="","",Computation!AB321))</f>
        <v/>
      </c>
      <c r="L27" s="42"/>
      <c r="M27" s="46" t="str">
        <f>IF(OR(G27&lt;0,G27&gt;36),"Out of Range",IF(Computation!AD321="","",Computation!AD321))</f>
        <v/>
      </c>
      <c r="N27" s="47" t="str">
        <f>IF(OR(G27&lt;0,G27&gt;36),"Out of Range",IF(Computation!AE321="","",Computation!AE321))</f>
        <v/>
      </c>
      <c r="O27" s="41" t="str">
        <f>IF(OR(G27&lt;0,G27&gt;36),"Out of Range",IF(Computation!AF321="","",Computation!AF321))</f>
        <v/>
      </c>
      <c r="Q27" s="63" t="str">
        <f>IF(OR(F27&lt;0,F27&gt;36,G27&lt;0,G27&gt;36),"Out of Range",Computation!AL321)</f>
        <v/>
      </c>
      <c r="R27" s="52" t="str">
        <f>IF(OR(F27&lt;0,F27&gt;36,G27&lt;0,G27&gt;36),"Out of Range",IF(Computation!AM321="","",Computation!AM321*100))</f>
        <v/>
      </c>
      <c r="S27" s="96" t="str">
        <f t="shared" si="0"/>
        <v/>
      </c>
      <c r="T27" s="51" t="str">
        <f t="shared" si="1"/>
        <v/>
      </c>
      <c r="U27" s="50" t="str">
        <f>IF(OR(F27&lt;0,F27&gt;36,G27&lt;0,G27&gt;36),"Out of Range",IF(Computation!CB321="","",Computation!CB321))</f>
        <v/>
      </c>
    </row>
    <row r="28" spans="1:21" x14ac:dyDescent="0.3">
      <c r="A28" s="43" t="str">
        <f>IF(OR(F28="",G28=""),"",IF((C28-D28)&lt;5.5,"Unlikely Age/Education",IF(OR(C28&lt;18,C28&gt;89),"Age out of standardized range",IF(OR(D28&lt;0,D28&gt;24),"Education cannot be &lt;0 or &gt;24",IF(AND(E28&lt;&gt;"M",E28&lt;&gt;"F"),"Gender must be either M or F",IF(OR(F28&lt;0,F28&gt;36),"Time out of range",IF(OR(G28&lt;0,G28&gt;36),"Accuracy out of range",IF(Computation!I322&lt;&gt;"","Education replaced with 8/10",""))))))))</f>
        <v/>
      </c>
      <c r="B28" s="62">
        <v>24</v>
      </c>
      <c r="C28" s="100"/>
      <c r="D28" s="100"/>
      <c r="E28" s="100"/>
      <c r="F28" s="100"/>
      <c r="G28" s="100"/>
      <c r="I28" s="46" t="str">
        <f>IF(OR(F28&lt;0,F28&gt;36),"Out of Range",IF(Computation!Z322="","",Computation!Z322))</f>
        <v/>
      </c>
      <c r="J28" s="47" t="str">
        <f>IF(OR(F28&lt;0,F28&gt;36),"Out of Range",IF(Computation!AA322="","",Computation!AA322))</f>
        <v/>
      </c>
      <c r="K28" s="41" t="str">
        <f>IF(OR(F28&lt;0,F28&gt;36),"Out of Range",IF(Computation!AB322="","",Computation!AB322))</f>
        <v/>
      </c>
      <c r="L28" s="42"/>
      <c r="M28" s="46" t="str">
        <f>IF(OR(G28&lt;0,G28&gt;36),"Out of Range",IF(Computation!AD322="","",Computation!AD322))</f>
        <v/>
      </c>
      <c r="N28" s="47" t="str">
        <f>IF(OR(G28&lt;0,G28&gt;36),"Out of Range",IF(Computation!AE322="","",Computation!AE322))</f>
        <v/>
      </c>
      <c r="O28" s="41" t="str">
        <f>IF(OR(G28&lt;0,G28&gt;36),"Out of Range",IF(Computation!AF322="","",Computation!AF322))</f>
        <v/>
      </c>
      <c r="Q28" s="63" t="str">
        <f>IF(OR(F28&lt;0,F28&gt;36,G28&lt;0,G28&gt;36),"Out of Range",Computation!AL322)</f>
        <v/>
      </c>
      <c r="R28" s="52" t="str">
        <f>IF(OR(F28&lt;0,F28&gt;36,G28&lt;0,G28&gt;36),"Out of Range",IF(Computation!AM322="","",Computation!AM322*100))</f>
        <v/>
      </c>
      <c r="S28" s="96" t="str">
        <f t="shared" si="0"/>
        <v/>
      </c>
      <c r="T28" s="51" t="str">
        <f t="shared" si="1"/>
        <v/>
      </c>
      <c r="U28" s="50" t="str">
        <f>IF(OR(F28&lt;0,F28&gt;36,G28&lt;0,G28&gt;36),"Out of Range",IF(Computation!CB322="","",Computation!CB322))</f>
        <v/>
      </c>
    </row>
    <row r="29" spans="1:21" x14ac:dyDescent="0.3">
      <c r="A29" s="43" t="str">
        <f>IF(OR(F29="",G29=""),"",IF((C29-D29)&lt;5.5,"Unlikely Age/Education",IF(OR(C29&lt;18,C29&gt;89),"Age out of standardized range",IF(OR(D29&lt;0,D29&gt;24),"Education cannot be &lt;0 or &gt;24",IF(AND(E29&lt;&gt;"M",E29&lt;&gt;"F"),"Gender must be either M or F",IF(OR(F29&lt;0,F29&gt;36),"Time out of range",IF(OR(G29&lt;0,G29&gt;36),"Accuracy out of range",IF(Computation!I323&lt;&gt;"","Education replaced with 8/10",""))))))))</f>
        <v/>
      </c>
      <c r="B29" s="62">
        <v>25</v>
      </c>
      <c r="C29" s="100"/>
      <c r="D29" s="100"/>
      <c r="E29" s="100"/>
      <c r="F29" s="103"/>
      <c r="G29" s="103"/>
      <c r="I29" s="46" t="str">
        <f>IF(OR(F29&lt;0,F29&gt;36),"Out of Range",IF(Computation!Z323="","",Computation!Z323))</f>
        <v/>
      </c>
      <c r="J29" s="47" t="str">
        <f>IF(OR(F29&lt;0,F29&gt;36),"Out of Range",IF(Computation!AA323="","",Computation!AA323))</f>
        <v/>
      </c>
      <c r="K29" s="41" t="str">
        <f>IF(OR(F29&lt;0,F29&gt;36),"Out of Range",IF(Computation!AB323="","",Computation!AB323))</f>
        <v/>
      </c>
      <c r="L29" s="42"/>
      <c r="M29" s="46" t="str">
        <f>IF(OR(G29&lt;0,G29&gt;36),"Out of Range",IF(Computation!AD323="","",Computation!AD323))</f>
        <v/>
      </c>
      <c r="N29" s="47" t="str">
        <f>IF(OR(G29&lt;0,G29&gt;36),"Out of Range",IF(Computation!AE323="","",Computation!AE323))</f>
        <v/>
      </c>
      <c r="O29" s="41" t="str">
        <f>IF(OR(G29&lt;0,G29&gt;36),"Out of Range",IF(Computation!AF323="","",Computation!AF323))</f>
        <v/>
      </c>
      <c r="Q29" s="63" t="str">
        <f>IF(OR(F29&lt;0,F29&gt;36,G29&lt;0,G29&gt;36),"Out of Range",Computation!AL323)</f>
        <v/>
      </c>
      <c r="R29" s="52" t="str">
        <f>IF(OR(F29&lt;0,F29&gt;36,G29&lt;0,G29&gt;36),"Out of Range",IF(Computation!AM323="","",Computation!AM323*100))</f>
        <v/>
      </c>
      <c r="S29" s="96" t="str">
        <f t="shared" si="0"/>
        <v/>
      </c>
      <c r="T29" s="51" t="str">
        <f t="shared" si="1"/>
        <v/>
      </c>
      <c r="U29" s="50" t="str">
        <f>IF(OR(F29&lt;0,F29&gt;36,G29&lt;0,G29&gt;36),"Out of Range",IF(Computation!CB323="","",Computation!CB323))</f>
        <v/>
      </c>
    </row>
    <row r="30" spans="1:21" x14ac:dyDescent="0.3">
      <c r="A30" s="43" t="str">
        <f>IF(OR(F30="",G30=""),"",IF((C30-D30)&lt;5.5,"Unlikely Age/Education",IF(OR(C30&lt;18,C30&gt;89),"Age out of standardized range",IF(OR(D30&lt;0,D30&gt;24),"Education cannot be &lt;0 or &gt;24",IF(AND(E30&lt;&gt;"M",E30&lt;&gt;"F"),"Gender must be either M or F",IF(OR(F30&lt;0,F30&gt;36),"Time out of range",IF(OR(G30&lt;0,G30&gt;36),"Accuracy out of range",IF(Computation!I324&lt;&gt;"","Education replaced with 8/10",""))))))))</f>
        <v/>
      </c>
      <c r="B30" s="62">
        <v>26</v>
      </c>
      <c r="C30" s="100"/>
      <c r="D30" s="100"/>
      <c r="E30" s="100"/>
      <c r="F30" s="100"/>
      <c r="G30" s="100"/>
      <c r="I30" s="46" t="str">
        <f>IF(OR(F30&lt;0,F30&gt;36),"Out of Range",IF(Computation!Z324="","",Computation!Z324))</f>
        <v/>
      </c>
      <c r="J30" s="47" t="str">
        <f>IF(OR(F30&lt;0,F30&gt;36),"Out of Range",IF(Computation!AA324="","",Computation!AA324))</f>
        <v/>
      </c>
      <c r="K30" s="41" t="str">
        <f>IF(OR(F30&lt;0,F30&gt;36),"Out of Range",IF(Computation!AB324="","",Computation!AB324))</f>
        <v/>
      </c>
      <c r="L30" s="42"/>
      <c r="M30" s="46" t="str">
        <f>IF(OR(G30&lt;0,G30&gt;36),"Out of Range",IF(Computation!AD324="","",Computation!AD324))</f>
        <v/>
      </c>
      <c r="N30" s="47" t="str">
        <f>IF(OR(G30&lt;0,G30&gt;36),"Out of Range",IF(Computation!AE324="","",Computation!AE324))</f>
        <v/>
      </c>
      <c r="O30" s="41" t="str">
        <f>IF(OR(G30&lt;0,G30&gt;36),"Out of Range",IF(Computation!AF324="","",Computation!AF324))</f>
        <v/>
      </c>
      <c r="Q30" s="63" t="str">
        <f>IF(OR(F30&lt;0,F30&gt;36,G30&lt;0,G30&gt;36),"Out of Range",Computation!AL324)</f>
        <v/>
      </c>
      <c r="R30" s="52" t="str">
        <f>IF(OR(F30&lt;0,F30&gt;36,G30&lt;0,G30&gt;36),"Out of Range",IF(Computation!AM324="","",Computation!AM324*100))</f>
        <v/>
      </c>
      <c r="S30" s="96" t="str">
        <f t="shared" si="0"/>
        <v/>
      </c>
      <c r="T30" s="51" t="str">
        <f t="shared" si="1"/>
        <v/>
      </c>
      <c r="U30" s="50" t="str">
        <f>IF(OR(F30&lt;0,F30&gt;36,G30&lt;0,G30&gt;36),"Out of Range",IF(Computation!CB324="","",Computation!CB324))</f>
        <v/>
      </c>
    </row>
    <row r="31" spans="1:21" x14ac:dyDescent="0.3">
      <c r="A31" s="43" t="str">
        <f>IF(OR(F31="",G31=""),"",IF((C31-D31)&lt;5.5,"Unlikely Age/Education",IF(OR(C31&lt;18,C31&gt;89),"Age out of standardized range",IF(OR(D31&lt;0,D31&gt;24),"Education cannot be &lt;0 or &gt;24",IF(AND(E31&lt;&gt;"M",E31&lt;&gt;"F"),"Gender must be either M or F",IF(OR(F31&lt;0,F31&gt;36),"Time out of range",IF(OR(G31&lt;0,G31&gt;36),"Accuracy out of range",IF(Computation!I325&lt;&gt;"","Education replaced with 8/10",""))))))))</f>
        <v/>
      </c>
      <c r="B31" s="62">
        <v>27</v>
      </c>
      <c r="C31" s="100"/>
      <c r="D31" s="100"/>
      <c r="E31" s="100"/>
      <c r="F31" s="100"/>
      <c r="G31" s="100"/>
      <c r="I31" s="46" t="str">
        <f>IF(OR(F31&lt;0,F31&gt;36),"Out of Range",IF(Computation!Z325="","",Computation!Z325))</f>
        <v/>
      </c>
      <c r="J31" s="47" t="str">
        <f>IF(OR(F31&lt;0,F31&gt;36),"Out of Range",IF(Computation!AA325="","",Computation!AA325))</f>
        <v/>
      </c>
      <c r="K31" s="41" t="str">
        <f>IF(OR(F31&lt;0,F31&gt;36),"Out of Range",IF(Computation!AB325="","",Computation!AB325))</f>
        <v/>
      </c>
      <c r="L31" s="42"/>
      <c r="M31" s="46" t="str">
        <f>IF(OR(G31&lt;0,G31&gt;36),"Out of Range",IF(Computation!AD325="","",Computation!AD325))</f>
        <v/>
      </c>
      <c r="N31" s="47" t="str">
        <f>IF(OR(G31&lt;0,G31&gt;36),"Out of Range",IF(Computation!AE325="","",Computation!AE325))</f>
        <v/>
      </c>
      <c r="O31" s="41" t="str">
        <f>IF(OR(G31&lt;0,G31&gt;36),"Out of Range",IF(Computation!AF325="","",Computation!AF325))</f>
        <v/>
      </c>
      <c r="Q31" s="63" t="str">
        <f>IF(OR(F31&lt;0,F31&gt;36,G31&lt;0,G31&gt;36),"Out of Range",Computation!AL325)</f>
        <v/>
      </c>
      <c r="R31" s="52" t="str">
        <f>IF(OR(F31&lt;0,F31&gt;36,G31&lt;0,G31&gt;36),"Out of Range",IF(Computation!AM325="","",Computation!AM325*100))</f>
        <v/>
      </c>
      <c r="S31" s="96" t="str">
        <f t="shared" si="0"/>
        <v/>
      </c>
      <c r="T31" s="51" t="str">
        <f t="shared" si="1"/>
        <v/>
      </c>
      <c r="U31" s="50" t="str">
        <f>IF(OR(F31&lt;0,F31&gt;36,G31&lt;0,G31&gt;36),"Out of Range",IF(Computation!CB325="","",Computation!CB325))</f>
        <v/>
      </c>
    </row>
    <row r="32" spans="1:21" x14ac:dyDescent="0.3">
      <c r="A32" s="43" t="str">
        <f>IF(OR(F32="",G32=""),"",IF((C32-D32)&lt;5.5,"Unlikely Age/Education",IF(OR(C32&lt;18,C32&gt;89),"Age out of standardized range",IF(OR(D32&lt;0,D32&gt;24),"Education cannot be &lt;0 or &gt;24",IF(AND(E32&lt;&gt;"M",E32&lt;&gt;"F"),"Gender must be either M or F",IF(OR(F32&lt;0,F32&gt;36),"Time out of range",IF(OR(G32&lt;0,G32&gt;36),"Accuracy out of range",IF(Computation!I326&lt;&gt;"","Education replaced with 8/10",""))))))))</f>
        <v/>
      </c>
      <c r="B32" s="62">
        <v>28</v>
      </c>
      <c r="C32" s="102"/>
      <c r="D32" s="102"/>
      <c r="E32" s="102"/>
      <c r="F32" s="102"/>
      <c r="G32" s="102"/>
      <c r="I32" s="46" t="str">
        <f>IF(OR(F32&lt;0,F32&gt;36),"Out of Range",IF(Computation!Z326="","",Computation!Z326))</f>
        <v/>
      </c>
      <c r="J32" s="47" t="str">
        <f>IF(OR(F32&lt;0,F32&gt;36),"Out of Range",IF(Computation!AA326="","",Computation!AA326))</f>
        <v/>
      </c>
      <c r="K32" s="41" t="str">
        <f>IF(OR(F32&lt;0,F32&gt;36),"Out of Range",IF(Computation!AB326="","",Computation!AB326))</f>
        <v/>
      </c>
      <c r="L32" s="42"/>
      <c r="M32" s="46" t="str">
        <f>IF(OR(G32&lt;0,G32&gt;36),"Out of Range",IF(Computation!AD326="","",Computation!AD326))</f>
        <v/>
      </c>
      <c r="N32" s="47" t="str">
        <f>IF(OR(G32&lt;0,G32&gt;36),"Out of Range",IF(Computation!AE326="","",Computation!AE326))</f>
        <v/>
      </c>
      <c r="O32" s="41" t="str">
        <f>IF(OR(G32&lt;0,G32&gt;36),"Out of Range",IF(Computation!AF326="","",Computation!AF326))</f>
        <v/>
      </c>
      <c r="Q32" s="63" t="str">
        <f>IF(OR(F32&lt;0,F32&gt;36,G32&lt;0,G32&gt;36),"Out of Range",Computation!AL326)</f>
        <v/>
      </c>
      <c r="R32" s="52" t="str">
        <f>IF(OR(F32&lt;0,F32&gt;36,G32&lt;0,G32&gt;36),"Out of Range",IF(Computation!AM326="","",Computation!AM326*100))</f>
        <v/>
      </c>
      <c r="S32" s="96" t="str">
        <f t="shared" si="0"/>
        <v/>
      </c>
      <c r="T32" s="51" t="str">
        <f t="shared" si="1"/>
        <v/>
      </c>
      <c r="U32" s="50" t="str">
        <f>IF(OR(F32&lt;0,F32&gt;36,G32&lt;0,G32&gt;36),"Out of Range",IF(Computation!CB326="","",Computation!CB326))</f>
        <v/>
      </c>
    </row>
    <row r="33" spans="1:21" x14ac:dyDescent="0.3">
      <c r="A33" s="43" t="str">
        <f>IF(OR(F33="",G33=""),"",IF((C33-D33)&lt;5.5,"Unlikely Age/Education",IF(OR(C33&lt;18,C33&gt;89),"Age out of standardized range",IF(OR(D33&lt;0,D33&gt;24),"Education cannot be &lt;0 or &gt;24",IF(AND(E33&lt;&gt;"M",E33&lt;&gt;"F"),"Gender must be either M or F",IF(OR(F33&lt;0,F33&gt;36),"Time out of range",IF(OR(G33&lt;0,G33&gt;36),"Accuracy out of range",IF(Computation!I327&lt;&gt;"","Education replaced with 8/10",""))))))))</f>
        <v/>
      </c>
      <c r="B33" s="62">
        <v>29</v>
      </c>
      <c r="C33" s="100"/>
      <c r="D33" s="100"/>
      <c r="E33" s="100"/>
      <c r="F33" s="100"/>
      <c r="G33" s="100"/>
      <c r="I33" s="46" t="str">
        <f>IF(OR(F33&lt;0,F33&gt;36),"Out of Range",IF(Computation!Z327="","",Computation!Z327))</f>
        <v/>
      </c>
      <c r="J33" s="47" t="str">
        <f>IF(OR(F33&lt;0,F33&gt;36),"Out of Range",IF(Computation!AA327="","",Computation!AA327))</f>
        <v/>
      </c>
      <c r="K33" s="41" t="str">
        <f>IF(OR(F33&lt;0,F33&gt;36),"Out of Range",IF(Computation!AB327="","",Computation!AB327))</f>
        <v/>
      </c>
      <c r="L33" s="42"/>
      <c r="M33" s="46" t="str">
        <f>IF(OR(G33&lt;0,G33&gt;36),"Out of Range",IF(Computation!AD327="","",Computation!AD327))</f>
        <v/>
      </c>
      <c r="N33" s="47" t="str">
        <f>IF(OR(G33&lt;0,G33&gt;36),"Out of Range",IF(Computation!AE327="","",Computation!AE327))</f>
        <v/>
      </c>
      <c r="O33" s="41" t="str">
        <f>IF(OR(G33&lt;0,G33&gt;36),"Out of Range",IF(Computation!AF327="","",Computation!AF327))</f>
        <v/>
      </c>
      <c r="Q33" s="63" t="str">
        <f>IF(OR(F33&lt;0,F33&gt;36,G33&lt;0,G33&gt;36),"Out of Range",Computation!AL327)</f>
        <v/>
      </c>
      <c r="R33" s="52" t="str">
        <f>IF(OR(F33&lt;0,F33&gt;36,G33&lt;0,G33&gt;36),"Out of Range",IF(Computation!AM327="","",Computation!AM327*100))</f>
        <v/>
      </c>
      <c r="S33" s="96" t="str">
        <f t="shared" si="0"/>
        <v/>
      </c>
      <c r="T33" s="51" t="str">
        <f t="shared" si="1"/>
        <v/>
      </c>
      <c r="U33" s="50" t="str">
        <f>IF(OR(F33&lt;0,F33&gt;36,G33&lt;0,G33&gt;36),"Out of Range",IF(Computation!CB327="","",Computation!CB327))</f>
        <v/>
      </c>
    </row>
    <row r="34" spans="1:21" x14ac:dyDescent="0.3">
      <c r="A34" s="43" t="str">
        <f>IF(OR(F34="",G34=""),"",IF((C34-D34)&lt;5.5,"Unlikely Age/Education",IF(OR(C34&lt;18,C34&gt;89),"Age out of standardized range",IF(OR(D34&lt;0,D34&gt;24),"Education cannot be &lt;0 or &gt;24",IF(AND(E34&lt;&gt;"M",E34&lt;&gt;"F"),"Gender must be either M or F",IF(OR(F34&lt;0,F34&gt;36),"Time out of range",IF(OR(G34&lt;0,G34&gt;36),"Accuracy out of range",IF(Computation!I328&lt;&gt;"","Education replaced with 8/10",""))))))))</f>
        <v/>
      </c>
      <c r="B34" s="62">
        <v>30</v>
      </c>
      <c r="C34" s="100"/>
      <c r="D34" s="100"/>
      <c r="E34" s="100"/>
      <c r="F34" s="103"/>
      <c r="G34" s="103"/>
      <c r="I34" s="46" t="str">
        <f>IF(OR(F34&lt;0,F34&gt;36),"Out of Range",IF(Computation!Z328="","",Computation!Z328))</f>
        <v/>
      </c>
      <c r="J34" s="47" t="str">
        <f>IF(OR(F34&lt;0,F34&gt;36),"Out of Range",IF(Computation!AA328="","",Computation!AA328))</f>
        <v/>
      </c>
      <c r="K34" s="41" t="str">
        <f>IF(OR(F34&lt;0,F34&gt;36),"Out of Range",IF(Computation!AB328="","",Computation!AB328))</f>
        <v/>
      </c>
      <c r="L34" s="42"/>
      <c r="M34" s="46" t="str">
        <f>IF(OR(G34&lt;0,G34&gt;36),"Out of Range",IF(Computation!AD328="","",Computation!AD328))</f>
        <v/>
      </c>
      <c r="N34" s="47" t="str">
        <f>IF(OR(G34&lt;0,G34&gt;36),"Out of Range",IF(Computation!AE328="","",Computation!AE328))</f>
        <v/>
      </c>
      <c r="O34" s="41" t="str">
        <f>IF(OR(G34&lt;0,G34&gt;36),"Out of Range",IF(Computation!AF328="","",Computation!AF328))</f>
        <v/>
      </c>
      <c r="Q34" s="63" t="str">
        <f>IF(OR(F34&lt;0,F34&gt;36,G34&lt;0,G34&gt;36),"Out of Range",Computation!AL328)</f>
        <v/>
      </c>
      <c r="R34" s="52" t="str">
        <f>IF(OR(F34&lt;0,F34&gt;36,G34&lt;0,G34&gt;36),"Out of Range",IF(Computation!AM328="","",Computation!AM328*100))</f>
        <v/>
      </c>
      <c r="S34" s="96" t="str">
        <f t="shared" si="0"/>
        <v/>
      </c>
      <c r="T34" s="51" t="str">
        <f t="shared" si="1"/>
        <v/>
      </c>
      <c r="U34" s="50" t="str">
        <f>IF(OR(F34&lt;0,F34&gt;36,G34&lt;0,G34&gt;36),"Out of Range",IF(Computation!CB328="","",Computation!CB328))</f>
        <v/>
      </c>
    </row>
    <row r="35" spans="1:21" x14ac:dyDescent="0.3">
      <c r="A35" s="43" t="str">
        <f>IF(OR(F35="",G35=""),"",IF((C35-D35)&lt;5.5,"Unlikely Age/Education",IF(OR(C35&lt;18,C35&gt;89),"Age out of standardized range",IF(OR(D35&lt;0,D35&gt;24),"Education cannot be &lt;0 or &gt;24",IF(AND(E35&lt;&gt;"M",E35&lt;&gt;"F"),"Gender must be either M or F",IF(OR(F35&lt;0,F35&gt;36),"Time out of range",IF(OR(G35&lt;0,G35&gt;36),"Accuracy out of range",IF(Computation!I329&lt;&gt;"","Education replaced with 8/10",""))))))))</f>
        <v/>
      </c>
      <c r="B35" s="62">
        <v>31</v>
      </c>
      <c r="C35" s="100"/>
      <c r="D35" s="100"/>
      <c r="E35" s="100"/>
      <c r="F35" s="100"/>
      <c r="G35" s="100"/>
      <c r="I35" s="46" t="str">
        <f>IF(OR(F35&lt;0,F35&gt;36),"Out of Range",IF(Computation!Z329="","",Computation!Z329))</f>
        <v/>
      </c>
      <c r="J35" s="47" t="str">
        <f>IF(OR(F35&lt;0,F35&gt;36),"Out of Range",IF(Computation!AA329="","",Computation!AA329))</f>
        <v/>
      </c>
      <c r="K35" s="41" t="str">
        <f>IF(OR(F35&lt;0,F35&gt;36),"Out of Range",IF(Computation!AB329="","",Computation!AB329))</f>
        <v/>
      </c>
      <c r="L35" s="42"/>
      <c r="M35" s="46" t="str">
        <f>IF(OR(G35&lt;0,G35&gt;36),"Out of Range",IF(Computation!AD329="","",Computation!AD329))</f>
        <v/>
      </c>
      <c r="N35" s="47" t="str">
        <f>IF(OR(G35&lt;0,G35&gt;36),"Out of Range",IF(Computation!AE329="","",Computation!AE329))</f>
        <v/>
      </c>
      <c r="O35" s="41" t="str">
        <f>IF(OR(G35&lt;0,G35&gt;36),"Out of Range",IF(Computation!AF329="","",Computation!AF329))</f>
        <v/>
      </c>
      <c r="Q35" s="63" t="str">
        <f>IF(OR(F35&lt;0,F35&gt;36,G35&lt;0,G35&gt;36),"Out of Range",Computation!AL329)</f>
        <v/>
      </c>
      <c r="R35" s="52" t="str">
        <f>IF(OR(F35&lt;0,F35&gt;36,G35&lt;0,G35&gt;36),"Out of Range",IF(Computation!AM329="","",Computation!AM329*100))</f>
        <v/>
      </c>
      <c r="S35" s="96" t="str">
        <f t="shared" si="0"/>
        <v/>
      </c>
      <c r="T35" s="51" t="str">
        <f t="shared" si="1"/>
        <v/>
      </c>
      <c r="U35" s="50" t="str">
        <f>IF(OR(F35&lt;0,F35&gt;36,G35&lt;0,G35&gt;36),"Out of Range",IF(Computation!CB329="","",Computation!CB329))</f>
        <v/>
      </c>
    </row>
    <row r="36" spans="1:21" x14ac:dyDescent="0.3">
      <c r="A36" s="43" t="str">
        <f>IF(OR(F36="",G36=""),"",IF((C36-D36)&lt;5.5,"Unlikely Age/Education",IF(OR(C36&lt;18,C36&gt;89),"Age out of standardized range",IF(OR(D36&lt;0,D36&gt;24),"Education cannot be &lt;0 or &gt;24",IF(AND(E36&lt;&gt;"M",E36&lt;&gt;"F"),"Gender must be either M or F",IF(OR(F36&lt;0,F36&gt;36),"Time out of range",IF(OR(G36&lt;0,G36&gt;36),"Accuracy out of range",IF(Computation!I330&lt;&gt;"","Education replaced with 8/10",""))))))))</f>
        <v/>
      </c>
      <c r="B36" s="62">
        <v>32</v>
      </c>
      <c r="C36" s="100"/>
      <c r="D36" s="100"/>
      <c r="E36" s="100"/>
      <c r="F36" s="100"/>
      <c r="G36" s="100"/>
      <c r="I36" s="46" t="str">
        <f>IF(OR(F36&lt;0,F36&gt;36),"Out of Range",IF(Computation!Z330="","",Computation!Z330))</f>
        <v/>
      </c>
      <c r="J36" s="47" t="str">
        <f>IF(OR(F36&lt;0,F36&gt;36),"Out of Range",IF(Computation!AA330="","",Computation!AA330))</f>
        <v/>
      </c>
      <c r="K36" s="41" t="str">
        <f>IF(OR(F36&lt;0,F36&gt;36),"Out of Range",IF(Computation!AB330="","",Computation!AB330))</f>
        <v/>
      </c>
      <c r="L36" s="42"/>
      <c r="M36" s="46" t="str">
        <f>IF(OR(G36&lt;0,G36&gt;36),"Out of Range",IF(Computation!AD330="","",Computation!AD330))</f>
        <v/>
      </c>
      <c r="N36" s="47" t="str">
        <f>IF(OR(G36&lt;0,G36&gt;36),"Out of Range",IF(Computation!AE330="","",Computation!AE330))</f>
        <v/>
      </c>
      <c r="O36" s="41" t="str">
        <f>IF(OR(G36&lt;0,G36&gt;36),"Out of Range",IF(Computation!AF330="","",Computation!AF330))</f>
        <v/>
      </c>
      <c r="Q36" s="63" t="str">
        <f>IF(OR(F36&lt;0,F36&gt;36,G36&lt;0,G36&gt;36),"Out of Range",Computation!AL330)</f>
        <v/>
      </c>
      <c r="R36" s="52" t="str">
        <f>IF(OR(F36&lt;0,F36&gt;36,G36&lt;0,G36&gt;36),"Out of Range",IF(Computation!AM330="","",Computation!AM330*100))</f>
        <v/>
      </c>
      <c r="S36" s="96" t="str">
        <f t="shared" si="0"/>
        <v/>
      </c>
      <c r="T36" s="51" t="str">
        <f t="shared" si="1"/>
        <v/>
      </c>
      <c r="U36" s="50" t="str">
        <f>IF(OR(F36&lt;0,F36&gt;36,G36&lt;0,G36&gt;36),"Out of Range",IF(Computation!CB330="","",Computation!CB330))</f>
        <v/>
      </c>
    </row>
    <row r="37" spans="1:21" x14ac:dyDescent="0.3">
      <c r="A37" s="43" t="str">
        <f>IF(OR(F37="",G37=""),"",IF((C37-D37)&lt;5.5,"Unlikely Age/Education",IF(OR(C37&lt;18,C37&gt;89),"Age out of standardized range",IF(OR(D37&lt;0,D37&gt;24),"Education cannot be &lt;0 or &gt;24",IF(AND(E37&lt;&gt;"M",E37&lt;&gt;"F"),"Gender must be either M or F",IF(OR(F37&lt;0,F37&gt;36),"Time out of range",IF(OR(G37&lt;0,G37&gt;36),"Accuracy out of range",IF(Computation!I331&lt;&gt;"","Education replaced with 8/10",""))))))))</f>
        <v/>
      </c>
      <c r="B37" s="62">
        <v>33</v>
      </c>
      <c r="C37" s="100"/>
      <c r="D37" s="100"/>
      <c r="E37" s="100"/>
      <c r="F37" s="100"/>
      <c r="G37" s="100"/>
      <c r="I37" s="46" t="str">
        <f>IF(OR(F37&lt;0,F37&gt;36),"Out of Range",IF(Computation!Z331="","",Computation!Z331))</f>
        <v/>
      </c>
      <c r="J37" s="47" t="str">
        <f>IF(OR(F37&lt;0,F37&gt;36),"Out of Range",IF(Computation!AA331="","",Computation!AA331))</f>
        <v/>
      </c>
      <c r="K37" s="41" t="str">
        <f>IF(OR(F37&lt;0,F37&gt;36),"Out of Range",IF(Computation!AB331="","",Computation!AB331))</f>
        <v/>
      </c>
      <c r="L37" s="42"/>
      <c r="M37" s="46" t="str">
        <f>IF(OR(G37&lt;0,G37&gt;36),"Out of Range",IF(Computation!AD331="","",Computation!AD331))</f>
        <v/>
      </c>
      <c r="N37" s="47" t="str">
        <f>IF(OR(G37&lt;0,G37&gt;36),"Out of Range",IF(Computation!AE331="","",Computation!AE331))</f>
        <v/>
      </c>
      <c r="O37" s="41" t="str">
        <f>IF(OR(G37&lt;0,G37&gt;36),"Out of Range",IF(Computation!AF331="","",Computation!AF331))</f>
        <v/>
      </c>
      <c r="Q37" s="63" t="str">
        <f>IF(OR(F37&lt;0,F37&gt;36,G37&lt;0,G37&gt;36),"Out of Range",Computation!AL331)</f>
        <v/>
      </c>
      <c r="R37" s="52" t="str">
        <f>IF(OR(F37&lt;0,F37&gt;36,G37&lt;0,G37&gt;36),"Out of Range",IF(Computation!AM331="","",Computation!AM331*100))</f>
        <v/>
      </c>
      <c r="S37" s="96" t="str">
        <f t="shared" si="0"/>
        <v/>
      </c>
      <c r="T37" s="51" t="str">
        <f t="shared" si="1"/>
        <v/>
      </c>
      <c r="U37" s="50" t="str">
        <f>IF(OR(F37&lt;0,F37&gt;36,G37&lt;0,G37&gt;36),"Out of Range",IF(Computation!CB331="","",Computation!CB331))</f>
        <v/>
      </c>
    </row>
    <row r="38" spans="1:21" x14ac:dyDescent="0.3">
      <c r="A38" s="43" t="str">
        <f>IF(OR(F38="",G38=""),"",IF((C38-D38)&lt;5.5,"Unlikely Age/Education",IF(OR(C38&lt;18,C38&gt;89),"Age out of standardized range",IF(OR(D38&lt;0,D38&gt;24),"Education cannot be &lt;0 or &gt;24",IF(AND(E38&lt;&gt;"M",E38&lt;&gt;"F"),"Gender must be either M or F",IF(OR(F38&lt;0,F38&gt;36),"Time out of range",IF(OR(G38&lt;0,G38&gt;36),"Accuracy out of range",IF(Computation!I332&lt;&gt;"","Education replaced with 8/10",""))))))))</f>
        <v/>
      </c>
      <c r="B38" s="62">
        <v>34</v>
      </c>
      <c r="C38" s="100"/>
      <c r="D38" s="100"/>
      <c r="E38" s="100"/>
      <c r="F38" s="100"/>
      <c r="G38" s="100"/>
      <c r="I38" s="46" t="str">
        <f>IF(OR(F38&lt;0,F38&gt;36),"Out of Range",IF(Computation!Z332="","",Computation!Z332))</f>
        <v/>
      </c>
      <c r="J38" s="47" t="str">
        <f>IF(OR(F38&lt;0,F38&gt;36),"Out of Range",IF(Computation!AA332="","",Computation!AA332))</f>
        <v/>
      </c>
      <c r="K38" s="41" t="str">
        <f>IF(OR(F38&lt;0,F38&gt;36),"Out of Range",IF(Computation!AB332="","",Computation!AB332))</f>
        <v/>
      </c>
      <c r="L38" s="42"/>
      <c r="M38" s="46" t="str">
        <f>IF(OR(G38&lt;0,G38&gt;36),"Out of Range",IF(Computation!AD332="","",Computation!AD332))</f>
        <v/>
      </c>
      <c r="N38" s="47" t="str">
        <f>IF(OR(G38&lt;0,G38&gt;36),"Out of Range",IF(Computation!AE332="","",Computation!AE332))</f>
        <v/>
      </c>
      <c r="O38" s="41" t="str">
        <f>IF(OR(G38&lt;0,G38&gt;36),"Out of Range",IF(Computation!AF332="","",Computation!AF332))</f>
        <v/>
      </c>
      <c r="Q38" s="63" t="str">
        <f>IF(OR(F38&lt;0,F38&gt;36,G38&lt;0,G38&gt;36),"Out of Range",Computation!AL332)</f>
        <v/>
      </c>
      <c r="R38" s="52" t="str">
        <f>IF(OR(F38&lt;0,F38&gt;36,G38&lt;0,G38&gt;36),"Out of Range",IF(Computation!AM332="","",Computation!AM332*100))</f>
        <v/>
      </c>
      <c r="S38" s="96" t="str">
        <f t="shared" si="0"/>
        <v/>
      </c>
      <c r="T38" s="51" t="str">
        <f t="shared" si="1"/>
        <v/>
      </c>
      <c r="U38" s="50" t="str">
        <f>IF(OR(F38&lt;0,F38&gt;36,G38&lt;0,G38&gt;36),"Out of Range",IF(Computation!CB332="","",Computation!CB332))</f>
        <v/>
      </c>
    </row>
    <row r="39" spans="1:21" x14ac:dyDescent="0.3">
      <c r="A39" s="43" t="str">
        <f>IF(OR(F39="",G39=""),"",IF((C39-D39)&lt;5.5,"Unlikely Age/Education",IF(OR(C39&lt;18,C39&gt;89),"Age out of standardized range",IF(OR(D39&lt;0,D39&gt;24),"Education cannot be &lt;0 or &gt;24",IF(AND(E39&lt;&gt;"M",E39&lt;&gt;"F"),"Gender must be either M or F",IF(OR(F39&lt;0,F39&gt;36),"Time out of range",IF(OR(G39&lt;0,G39&gt;36),"Accuracy out of range",IF(Computation!I333&lt;&gt;"","Education replaced with 8/10",""))))))))</f>
        <v/>
      </c>
      <c r="B39" s="62">
        <v>35</v>
      </c>
      <c r="C39" s="100"/>
      <c r="D39" s="100"/>
      <c r="E39" s="100"/>
      <c r="F39" s="103"/>
      <c r="G39" s="103"/>
      <c r="I39" s="46" t="str">
        <f>IF(OR(F39&lt;0,F39&gt;36),"Out of Range",IF(Computation!Z333="","",Computation!Z333))</f>
        <v/>
      </c>
      <c r="J39" s="47" t="str">
        <f>IF(OR(F39&lt;0,F39&gt;36),"Out of Range",IF(Computation!AA333="","",Computation!AA333))</f>
        <v/>
      </c>
      <c r="K39" s="41" t="str">
        <f>IF(OR(F39&lt;0,F39&gt;36),"Out of Range",IF(Computation!AB333="","",Computation!AB333))</f>
        <v/>
      </c>
      <c r="L39" s="42"/>
      <c r="M39" s="46" t="str">
        <f>IF(OR(G39&lt;0,G39&gt;36),"Out of Range",IF(Computation!AD333="","",Computation!AD333))</f>
        <v/>
      </c>
      <c r="N39" s="47" t="str">
        <f>IF(OR(G39&lt;0,G39&gt;36),"Out of Range",IF(Computation!AE333="","",Computation!AE333))</f>
        <v/>
      </c>
      <c r="O39" s="41" t="str">
        <f>IF(OR(G39&lt;0,G39&gt;36),"Out of Range",IF(Computation!AF333="","",Computation!AF333))</f>
        <v/>
      </c>
      <c r="Q39" s="63" t="str">
        <f>IF(OR(F39&lt;0,F39&gt;36,G39&lt;0,G39&gt;36),"Out of Range",Computation!AL333)</f>
        <v/>
      </c>
      <c r="R39" s="52" t="str">
        <f>IF(OR(F39&lt;0,F39&gt;36,G39&lt;0,G39&gt;36),"Out of Range",IF(Computation!AM333="","",Computation!AM333*100))</f>
        <v/>
      </c>
      <c r="S39" s="96" t="str">
        <f t="shared" si="0"/>
        <v/>
      </c>
      <c r="T39" s="51" t="str">
        <f t="shared" si="1"/>
        <v/>
      </c>
      <c r="U39" s="50" t="str">
        <f>IF(OR(F39&lt;0,F39&gt;36,G39&lt;0,G39&gt;36),"Out of Range",IF(Computation!CB333="","",Computation!CB333))</f>
        <v/>
      </c>
    </row>
    <row r="40" spans="1:21" x14ac:dyDescent="0.3">
      <c r="A40" s="43" t="str">
        <f>IF(OR(F40="",G40=""),"",IF((C40-D40)&lt;5.5,"Unlikely Age/Education",IF(OR(C40&lt;18,C40&gt;89),"Age out of standardized range",IF(OR(D40&lt;0,D40&gt;24),"Education cannot be &lt;0 or &gt;24",IF(AND(E40&lt;&gt;"M",E40&lt;&gt;"F"),"Gender must be either M or F",IF(OR(F40&lt;0,F40&gt;36),"Time out of range",IF(OR(G40&lt;0,G40&gt;36),"Accuracy out of range",IF(Computation!I334&lt;&gt;"","Education replaced with 8/10",""))))))))</f>
        <v/>
      </c>
      <c r="B40" s="62">
        <v>36</v>
      </c>
      <c r="C40" s="100"/>
      <c r="D40" s="100"/>
      <c r="E40" s="100"/>
      <c r="F40" s="103"/>
      <c r="G40" s="103"/>
      <c r="I40" s="46" t="str">
        <f>IF(OR(F40&lt;0,F40&gt;36),"Out of Range",IF(Computation!Z334="","",Computation!Z334))</f>
        <v/>
      </c>
      <c r="J40" s="47" t="str">
        <f>IF(OR(F40&lt;0,F40&gt;36),"Out of Range",IF(Computation!AA334="","",Computation!AA334))</f>
        <v/>
      </c>
      <c r="K40" s="41" t="str">
        <f>IF(OR(F40&lt;0,F40&gt;36),"Out of Range",IF(Computation!AB334="","",Computation!AB334))</f>
        <v/>
      </c>
      <c r="L40" s="42"/>
      <c r="M40" s="46" t="str">
        <f>IF(OR(G40&lt;0,G40&gt;36),"Out of Range",IF(Computation!AD334="","",Computation!AD334))</f>
        <v/>
      </c>
      <c r="N40" s="47" t="str">
        <f>IF(OR(G40&lt;0,G40&gt;36),"Out of Range",IF(Computation!AE334="","",Computation!AE334))</f>
        <v/>
      </c>
      <c r="O40" s="41" t="str">
        <f>IF(OR(G40&lt;0,G40&gt;36),"Out of Range",IF(Computation!AF334="","",Computation!AF334))</f>
        <v/>
      </c>
      <c r="Q40" s="63" t="str">
        <f>IF(OR(F40&lt;0,F40&gt;36,G40&lt;0,G40&gt;36),"Out of Range",Computation!AL334)</f>
        <v/>
      </c>
      <c r="R40" s="52" t="str">
        <f>IF(OR(F40&lt;0,F40&gt;36,G40&lt;0,G40&gt;36),"Out of Range",IF(Computation!AM334="","",Computation!AM334*100))</f>
        <v/>
      </c>
      <c r="S40" s="96" t="str">
        <f t="shared" si="0"/>
        <v/>
      </c>
      <c r="T40" s="51" t="str">
        <f t="shared" si="1"/>
        <v/>
      </c>
      <c r="U40" s="50" t="str">
        <f>IF(OR(F40&lt;0,F40&gt;36,G40&lt;0,G40&gt;36),"Out of Range",IF(Computation!CB334="","",Computation!CB334))</f>
        <v/>
      </c>
    </row>
    <row r="41" spans="1:21" x14ac:dyDescent="0.3">
      <c r="A41" s="43" t="str">
        <f>IF(OR(F41="",G41=""),"",IF((C41-D41)&lt;5.5,"Unlikely Age/Education",IF(OR(C41&lt;18,C41&gt;89),"Age out of standardized range",IF(OR(D41&lt;0,D41&gt;24),"Education cannot be &lt;0 or &gt;24",IF(AND(E41&lt;&gt;"M",E41&lt;&gt;"F"),"Gender must be either M or F",IF(OR(F41&lt;0,F41&gt;36),"Time out of range",IF(OR(G41&lt;0,G41&gt;36),"Accuracy out of range",IF(Computation!I335&lt;&gt;"","Education replaced with 8/10",""))))))))</f>
        <v/>
      </c>
      <c r="B41" s="62">
        <v>37</v>
      </c>
      <c r="C41" s="102"/>
      <c r="D41" s="102"/>
      <c r="E41" s="102"/>
      <c r="F41" s="102"/>
      <c r="G41" s="102"/>
      <c r="I41" s="46" t="str">
        <f>IF(OR(F41&lt;0,F41&gt;36),"Out of Range",IF(Computation!Z335="","",Computation!Z335))</f>
        <v/>
      </c>
      <c r="J41" s="47" t="str">
        <f>IF(OR(F41&lt;0,F41&gt;36),"Out of Range",IF(Computation!AA335="","",Computation!AA335))</f>
        <v/>
      </c>
      <c r="K41" s="41" t="str">
        <f>IF(OR(F41&lt;0,F41&gt;36),"Out of Range",IF(Computation!AB335="","",Computation!AB335))</f>
        <v/>
      </c>
      <c r="L41" s="42"/>
      <c r="M41" s="46" t="str">
        <f>IF(OR(G41&lt;0,G41&gt;36),"Out of Range",IF(Computation!AD335="","",Computation!AD335))</f>
        <v/>
      </c>
      <c r="N41" s="47" t="str">
        <f>IF(OR(G41&lt;0,G41&gt;36),"Out of Range",IF(Computation!AE335="","",Computation!AE335))</f>
        <v/>
      </c>
      <c r="O41" s="41" t="str">
        <f>IF(OR(G41&lt;0,G41&gt;36),"Out of Range",IF(Computation!AF335="","",Computation!AF335))</f>
        <v/>
      </c>
      <c r="Q41" s="63" t="str">
        <f>IF(OR(F41&lt;0,F41&gt;36,G41&lt;0,G41&gt;36),"Out of Range",Computation!AL335)</f>
        <v/>
      </c>
      <c r="R41" s="52" t="str">
        <f>IF(OR(F41&lt;0,F41&gt;36,G41&lt;0,G41&gt;36),"Out of Range",IF(Computation!AM335="","",Computation!AM335*100))</f>
        <v/>
      </c>
      <c r="S41" s="96" t="str">
        <f t="shared" si="0"/>
        <v/>
      </c>
      <c r="T41" s="51" t="str">
        <f t="shared" si="1"/>
        <v/>
      </c>
      <c r="U41" s="50" t="str">
        <f>IF(OR(F41&lt;0,F41&gt;36,G41&lt;0,G41&gt;36),"Out of Range",IF(Computation!CB335="","",Computation!CB335))</f>
        <v/>
      </c>
    </row>
    <row r="42" spans="1:21" x14ac:dyDescent="0.3">
      <c r="A42" s="43" t="str">
        <f>IF(OR(F42="",G42=""),"",IF((C42-D42)&lt;5.5,"Unlikely Age/Education",IF(OR(C42&lt;18,C42&gt;89),"Age out of standardized range",IF(OR(D42&lt;0,D42&gt;24),"Education cannot be &lt;0 or &gt;24",IF(AND(E42&lt;&gt;"M",E42&lt;&gt;"F"),"Gender must be either M or F",IF(OR(F42&lt;0,F42&gt;36),"Time out of range",IF(OR(G42&lt;0,G42&gt;36),"Accuracy out of range",IF(Computation!I336&lt;&gt;"","Education replaced with 8/10",""))))))))</f>
        <v/>
      </c>
      <c r="B42" s="62">
        <v>38</v>
      </c>
      <c r="C42" s="100"/>
      <c r="D42" s="100"/>
      <c r="E42" s="100"/>
      <c r="F42" s="103"/>
      <c r="G42" s="103"/>
      <c r="I42" s="46" t="str">
        <f>IF(OR(F42&lt;0,F42&gt;36),"Out of Range",IF(Computation!Z336="","",Computation!Z336))</f>
        <v/>
      </c>
      <c r="J42" s="47" t="str">
        <f>IF(OR(F42&lt;0,F42&gt;36),"Out of Range",IF(Computation!AA336="","",Computation!AA336))</f>
        <v/>
      </c>
      <c r="K42" s="41" t="str">
        <f>IF(OR(F42&lt;0,F42&gt;36),"Out of Range",IF(Computation!AB336="","",Computation!AB336))</f>
        <v/>
      </c>
      <c r="L42" s="42"/>
      <c r="M42" s="46" t="str">
        <f>IF(OR(G42&lt;0,G42&gt;36),"Out of Range",IF(Computation!AD336="","",Computation!AD336))</f>
        <v/>
      </c>
      <c r="N42" s="47" t="str">
        <f>IF(OR(G42&lt;0,G42&gt;36),"Out of Range",IF(Computation!AE336="","",Computation!AE336))</f>
        <v/>
      </c>
      <c r="O42" s="41" t="str">
        <f>IF(OR(G42&lt;0,G42&gt;36),"Out of Range",IF(Computation!AF336="","",Computation!AF336))</f>
        <v/>
      </c>
      <c r="Q42" s="63" t="str">
        <f>IF(OR(F42&lt;0,F42&gt;36,G42&lt;0,G42&gt;36),"Out of Range",Computation!AL336)</f>
        <v/>
      </c>
      <c r="R42" s="52" t="str">
        <f>IF(OR(F42&lt;0,F42&gt;36,G42&lt;0,G42&gt;36),"Out of Range",IF(Computation!AM336="","",Computation!AM336*100))</f>
        <v/>
      </c>
      <c r="S42" s="96" t="str">
        <f t="shared" si="0"/>
        <v/>
      </c>
      <c r="T42" s="51" t="str">
        <f t="shared" si="1"/>
        <v/>
      </c>
      <c r="U42" s="50" t="str">
        <f>IF(OR(F42&lt;0,F42&gt;36,G42&lt;0,G42&gt;36),"Out of Range",IF(Computation!CB336="","",Computation!CB336))</f>
        <v/>
      </c>
    </row>
    <row r="43" spans="1:21" x14ac:dyDescent="0.3">
      <c r="A43" s="43" t="str">
        <f>IF(OR(F43="",G43=""),"",IF((C43-D43)&lt;5.5,"Unlikely Age/Education",IF(OR(C43&lt;18,C43&gt;89),"Age out of standardized range",IF(OR(D43&lt;0,D43&gt;24),"Education cannot be &lt;0 or &gt;24",IF(AND(E43&lt;&gt;"M",E43&lt;&gt;"F"),"Gender must be either M or F",IF(OR(F43&lt;0,F43&gt;36),"Time out of range",IF(OR(G43&lt;0,G43&gt;36),"Accuracy out of range",IF(Computation!I337&lt;&gt;"","Education replaced with 8/10",""))))))))</f>
        <v/>
      </c>
      <c r="B43" s="62">
        <v>39</v>
      </c>
      <c r="C43" s="100"/>
      <c r="D43" s="100"/>
      <c r="E43" s="100"/>
      <c r="F43" s="103"/>
      <c r="G43" s="103"/>
      <c r="I43" s="46" t="str">
        <f>IF(OR(F43&lt;0,F43&gt;36),"Out of Range",IF(Computation!Z337="","",Computation!Z337))</f>
        <v/>
      </c>
      <c r="J43" s="47" t="str">
        <f>IF(OR(F43&lt;0,F43&gt;36),"Out of Range",IF(Computation!AA337="","",Computation!AA337))</f>
        <v/>
      </c>
      <c r="K43" s="41" t="str">
        <f>IF(OR(F43&lt;0,F43&gt;36),"Out of Range",IF(Computation!AB337="","",Computation!AB337))</f>
        <v/>
      </c>
      <c r="L43" s="42"/>
      <c r="M43" s="46" t="str">
        <f>IF(OR(G43&lt;0,G43&gt;36),"Out of Range",IF(Computation!AD337="","",Computation!AD337))</f>
        <v/>
      </c>
      <c r="N43" s="47" t="str">
        <f>IF(OR(G43&lt;0,G43&gt;36),"Out of Range",IF(Computation!AE337="","",Computation!AE337))</f>
        <v/>
      </c>
      <c r="O43" s="41" t="str">
        <f>IF(OR(G43&lt;0,G43&gt;36),"Out of Range",IF(Computation!AF337="","",Computation!AF337))</f>
        <v/>
      </c>
      <c r="Q43" s="63" t="str">
        <f>IF(OR(F43&lt;0,F43&gt;36,G43&lt;0,G43&gt;36),"Out of Range",Computation!AL337)</f>
        <v/>
      </c>
      <c r="R43" s="52" t="str">
        <f>IF(OR(F43&lt;0,F43&gt;36,G43&lt;0,G43&gt;36),"Out of Range",IF(Computation!AM337="","",Computation!AM337*100))</f>
        <v/>
      </c>
      <c r="S43" s="96" t="str">
        <f t="shared" si="0"/>
        <v/>
      </c>
      <c r="T43" s="51" t="str">
        <f t="shared" si="1"/>
        <v/>
      </c>
      <c r="U43" s="50" t="str">
        <f>IF(OR(F43&lt;0,F43&gt;36,G43&lt;0,G43&gt;36),"Out of Range",IF(Computation!CB337="","",Computation!CB337))</f>
        <v/>
      </c>
    </row>
    <row r="44" spans="1:21" x14ac:dyDescent="0.3">
      <c r="A44" s="43" t="str">
        <f>IF(OR(F44="",G44=""),"",IF((C44-D44)&lt;5.5,"Unlikely Age/Education",IF(OR(C44&lt;18,C44&gt;89),"Age out of standardized range",IF(OR(D44&lt;0,D44&gt;24),"Education cannot be &lt;0 or &gt;24",IF(AND(E44&lt;&gt;"M",E44&lt;&gt;"F"),"Gender must be either M or F",IF(OR(F44&lt;0,F44&gt;36),"Time out of range",IF(OR(G44&lt;0,G44&gt;36),"Accuracy out of range",IF(Computation!I338&lt;&gt;"","Education replaced with 8/10",""))))))))</f>
        <v/>
      </c>
      <c r="B44" s="62">
        <v>40</v>
      </c>
      <c r="C44" s="100"/>
      <c r="D44" s="100"/>
      <c r="E44" s="100"/>
      <c r="F44" s="103"/>
      <c r="G44" s="103"/>
      <c r="I44" s="46" t="str">
        <f>IF(OR(F44&lt;0,F44&gt;36),"Out of Range",IF(Computation!Z338="","",Computation!Z338))</f>
        <v/>
      </c>
      <c r="J44" s="47" t="str">
        <f>IF(OR(F44&lt;0,F44&gt;36),"Out of Range",IF(Computation!AA338="","",Computation!AA338))</f>
        <v/>
      </c>
      <c r="K44" s="41" t="str">
        <f>IF(OR(F44&lt;0,F44&gt;36),"Out of Range",IF(Computation!AB338="","",Computation!AB338))</f>
        <v/>
      </c>
      <c r="L44" s="42"/>
      <c r="M44" s="46" t="str">
        <f>IF(OR(G44&lt;0,G44&gt;36),"Out of Range",IF(Computation!AD338="","",Computation!AD338))</f>
        <v/>
      </c>
      <c r="N44" s="47" t="str">
        <f>IF(OR(G44&lt;0,G44&gt;36),"Out of Range",IF(Computation!AE338="","",Computation!AE338))</f>
        <v/>
      </c>
      <c r="O44" s="41" t="str">
        <f>IF(OR(G44&lt;0,G44&gt;36),"Out of Range",IF(Computation!AF338="","",Computation!AF338))</f>
        <v/>
      </c>
      <c r="Q44" s="63" t="str">
        <f>IF(OR(F44&lt;0,F44&gt;36,G44&lt;0,G44&gt;36),"Out of Range",Computation!AL338)</f>
        <v/>
      </c>
      <c r="R44" s="52" t="str">
        <f>IF(OR(F44&lt;0,F44&gt;36,G44&lt;0,G44&gt;36),"Out of Range",IF(Computation!AM338="","",Computation!AM338*100))</f>
        <v/>
      </c>
      <c r="S44" s="96" t="str">
        <f t="shared" si="0"/>
        <v/>
      </c>
      <c r="T44" s="51" t="str">
        <f t="shared" si="1"/>
        <v/>
      </c>
      <c r="U44" s="50" t="str">
        <f>IF(OR(F44&lt;0,F44&gt;36,G44&lt;0,G44&gt;36),"Out of Range",IF(Computation!CB338="","",Computation!CB338))</f>
        <v/>
      </c>
    </row>
    <row r="45" spans="1:21" x14ac:dyDescent="0.3">
      <c r="A45" s="43" t="str">
        <f>IF(OR(F45="",G45=""),"",IF((C45-D45)&lt;5.5,"Unlikely Age/Education",IF(OR(C45&lt;18,C45&gt;89),"Age out of standardized range",IF(OR(D45&lt;0,D45&gt;24),"Education cannot be &lt;0 or &gt;24",IF(AND(E45&lt;&gt;"M",E45&lt;&gt;"F"),"Gender must be either M or F",IF(OR(F45&lt;0,F45&gt;36),"Time out of range",IF(OR(G45&lt;0,G45&gt;36),"Accuracy out of range",IF(Computation!I339&lt;&gt;"","Education replaced with 8/10",""))))))))</f>
        <v/>
      </c>
      <c r="B45" s="62">
        <v>41</v>
      </c>
      <c r="C45" s="100"/>
      <c r="D45" s="100"/>
      <c r="E45" s="100"/>
      <c r="F45" s="103"/>
      <c r="G45" s="103"/>
      <c r="I45" s="46" t="str">
        <f>IF(OR(F45&lt;0,F45&gt;36),"Out of Range",IF(Computation!Z339="","",Computation!Z339))</f>
        <v/>
      </c>
      <c r="J45" s="47" t="str">
        <f>IF(OR(F45&lt;0,F45&gt;36),"Out of Range",IF(Computation!AA339="","",Computation!AA339))</f>
        <v/>
      </c>
      <c r="K45" s="41" t="str">
        <f>IF(OR(F45&lt;0,F45&gt;36),"Out of Range",IF(Computation!AB339="","",Computation!AB339))</f>
        <v/>
      </c>
      <c r="L45" s="42"/>
      <c r="M45" s="46" t="str">
        <f>IF(OR(G45&lt;0,G45&gt;36),"Out of Range",IF(Computation!AD339="","",Computation!AD339))</f>
        <v/>
      </c>
      <c r="N45" s="47" t="str">
        <f>IF(OR(G45&lt;0,G45&gt;36),"Out of Range",IF(Computation!AE339="","",Computation!AE339))</f>
        <v/>
      </c>
      <c r="O45" s="41" t="str">
        <f>IF(OR(G45&lt;0,G45&gt;36),"Out of Range",IF(Computation!AF339="","",Computation!AF339))</f>
        <v/>
      </c>
      <c r="Q45" s="63" t="str">
        <f>IF(OR(F45&lt;0,F45&gt;36,G45&lt;0,G45&gt;36),"Out of Range",Computation!AL339)</f>
        <v/>
      </c>
      <c r="R45" s="52" t="str">
        <f>IF(OR(F45&lt;0,F45&gt;36,G45&lt;0,G45&gt;36),"Out of Range",IF(Computation!AM339="","",Computation!AM339*100))</f>
        <v/>
      </c>
      <c r="S45" s="96" t="str">
        <f t="shared" si="0"/>
        <v/>
      </c>
      <c r="T45" s="51" t="str">
        <f t="shared" si="1"/>
        <v/>
      </c>
      <c r="U45" s="50" t="str">
        <f>IF(OR(F45&lt;0,F45&gt;36,G45&lt;0,G45&gt;36),"Out of Range",IF(Computation!CB339="","",Computation!CB339))</f>
        <v/>
      </c>
    </row>
    <row r="46" spans="1:21" x14ac:dyDescent="0.3">
      <c r="A46" s="43" t="str">
        <f>IF(OR(F46="",G46=""),"",IF((C46-D46)&lt;5.5,"Unlikely Age/Education",IF(OR(C46&lt;18,C46&gt;89),"Age out of standardized range",IF(OR(D46&lt;0,D46&gt;24),"Education cannot be &lt;0 or &gt;24",IF(AND(E46&lt;&gt;"M",E46&lt;&gt;"F"),"Gender must be either M or F",IF(OR(F46&lt;0,F46&gt;36),"Time out of range",IF(OR(G46&lt;0,G46&gt;36),"Accuracy out of range",IF(Computation!I340&lt;&gt;"","Education replaced with 8/10",""))))))))</f>
        <v/>
      </c>
      <c r="B46" s="62">
        <v>42</v>
      </c>
      <c r="C46" s="100"/>
      <c r="D46" s="100"/>
      <c r="E46" s="100"/>
      <c r="F46" s="100"/>
      <c r="G46" s="100"/>
      <c r="I46" s="46" t="str">
        <f>IF(OR(F46&lt;0,F46&gt;36),"Out of Range",IF(Computation!Z340="","",Computation!Z340))</f>
        <v/>
      </c>
      <c r="J46" s="47" t="str">
        <f>IF(OR(F46&lt;0,F46&gt;36),"Out of Range",IF(Computation!AA340="","",Computation!AA340))</f>
        <v/>
      </c>
      <c r="K46" s="41" t="str">
        <f>IF(OR(F46&lt;0,F46&gt;36),"Out of Range",IF(Computation!AB340="","",Computation!AB340))</f>
        <v/>
      </c>
      <c r="L46" s="42"/>
      <c r="M46" s="46" t="str">
        <f>IF(OR(G46&lt;0,G46&gt;36),"Out of Range",IF(Computation!AD340="","",Computation!AD340))</f>
        <v/>
      </c>
      <c r="N46" s="47" t="str">
        <f>IF(OR(G46&lt;0,G46&gt;36),"Out of Range",IF(Computation!AE340="","",Computation!AE340))</f>
        <v/>
      </c>
      <c r="O46" s="41" t="str">
        <f>IF(OR(G46&lt;0,G46&gt;36),"Out of Range",IF(Computation!AF340="","",Computation!AF340))</f>
        <v/>
      </c>
      <c r="Q46" s="63" t="str">
        <f>IF(OR(F46&lt;0,F46&gt;36,G46&lt;0,G46&gt;36),"Out of Range",Computation!AL340)</f>
        <v/>
      </c>
      <c r="R46" s="52" t="str">
        <f>IF(OR(F46&lt;0,F46&gt;36,G46&lt;0,G46&gt;36),"Out of Range",IF(Computation!AM340="","",Computation!AM340*100))</f>
        <v/>
      </c>
      <c r="S46" s="96" t="str">
        <f t="shared" si="0"/>
        <v/>
      </c>
      <c r="T46" s="51" t="str">
        <f t="shared" si="1"/>
        <v/>
      </c>
      <c r="U46" s="50" t="str">
        <f>IF(OR(F46&lt;0,F46&gt;36,G46&lt;0,G46&gt;36),"Out of Range",IF(Computation!CB340="","",Computation!CB340))</f>
        <v/>
      </c>
    </row>
    <row r="47" spans="1:21" x14ac:dyDescent="0.3">
      <c r="A47" s="43" t="str">
        <f>IF(OR(F47="",G47=""),"",IF((C47-D47)&lt;5.5,"Unlikely Age/Education",IF(OR(C47&lt;18,C47&gt;89),"Age out of standardized range",IF(OR(D47&lt;0,D47&gt;24),"Education cannot be &lt;0 or &gt;24",IF(AND(E47&lt;&gt;"M",E47&lt;&gt;"F"),"Gender must be either M or F",IF(OR(F47&lt;0,F47&gt;36),"Time out of range",IF(OR(G47&lt;0,G47&gt;36),"Accuracy out of range",IF(Computation!I341&lt;&gt;"","Education replaced with 8/10",""))))))))</f>
        <v/>
      </c>
      <c r="B47" s="62">
        <v>43</v>
      </c>
      <c r="C47" s="100"/>
      <c r="D47" s="100"/>
      <c r="E47" s="100"/>
      <c r="F47" s="100"/>
      <c r="G47" s="100"/>
      <c r="I47" s="46" t="str">
        <f>IF(OR(F47&lt;0,F47&gt;36),"Out of Range",IF(Computation!Z341="","",Computation!Z341))</f>
        <v/>
      </c>
      <c r="J47" s="47" t="str">
        <f>IF(OR(F47&lt;0,F47&gt;36),"Out of Range",IF(Computation!AA341="","",Computation!AA341))</f>
        <v/>
      </c>
      <c r="K47" s="41" t="str">
        <f>IF(OR(F47&lt;0,F47&gt;36),"Out of Range",IF(Computation!AB341="","",Computation!AB341))</f>
        <v/>
      </c>
      <c r="L47" s="42"/>
      <c r="M47" s="46" t="str">
        <f>IF(OR(G47&lt;0,G47&gt;36),"Out of Range",IF(Computation!AD341="","",Computation!AD341))</f>
        <v/>
      </c>
      <c r="N47" s="47" t="str">
        <f>IF(OR(G47&lt;0,G47&gt;36),"Out of Range",IF(Computation!AE341="","",Computation!AE341))</f>
        <v/>
      </c>
      <c r="O47" s="41" t="str">
        <f>IF(OR(G47&lt;0,G47&gt;36),"Out of Range",IF(Computation!AF341="","",Computation!AF341))</f>
        <v/>
      </c>
      <c r="Q47" s="63" t="str">
        <f>IF(OR(F47&lt;0,F47&gt;36,G47&lt;0,G47&gt;36),"Out of Range",Computation!AL341)</f>
        <v/>
      </c>
      <c r="R47" s="52" t="str">
        <f>IF(OR(F47&lt;0,F47&gt;36,G47&lt;0,G47&gt;36),"Out of Range",IF(Computation!AM341="","",Computation!AM341*100))</f>
        <v/>
      </c>
      <c r="S47" s="96" t="str">
        <f t="shared" si="0"/>
        <v/>
      </c>
      <c r="T47" s="51" t="str">
        <f t="shared" si="1"/>
        <v/>
      </c>
      <c r="U47" s="50" t="str">
        <f>IF(OR(F47&lt;0,F47&gt;36,G47&lt;0,G47&gt;36),"Out of Range",IF(Computation!CB341="","",Computation!CB341))</f>
        <v/>
      </c>
    </row>
    <row r="48" spans="1:21" x14ac:dyDescent="0.3">
      <c r="A48" s="43" t="str">
        <f>IF(OR(F48="",G48=""),"",IF((C48-D48)&lt;5.5,"Unlikely Age/Education",IF(OR(C48&lt;18,C48&gt;89),"Age out of standardized range",IF(OR(D48&lt;0,D48&gt;24),"Education cannot be &lt;0 or &gt;24",IF(AND(E48&lt;&gt;"M",E48&lt;&gt;"F"),"Gender must be either M or F",IF(OR(F48&lt;0,F48&gt;36),"Time out of range",IF(OR(G48&lt;0,G48&gt;36),"Accuracy out of range",IF(Computation!I342&lt;&gt;"","Education replaced with 8/10",""))))))))</f>
        <v/>
      </c>
      <c r="B48" s="62">
        <v>44</v>
      </c>
      <c r="C48" s="100"/>
      <c r="D48" s="100"/>
      <c r="E48" s="100"/>
      <c r="F48" s="100"/>
      <c r="G48" s="100"/>
      <c r="I48" s="46" t="str">
        <f>IF(OR(F48&lt;0,F48&gt;36),"Out of Range",IF(Computation!Z342="","",Computation!Z342))</f>
        <v/>
      </c>
      <c r="J48" s="47" t="str">
        <f>IF(OR(F48&lt;0,F48&gt;36),"Out of Range",IF(Computation!AA342="","",Computation!AA342))</f>
        <v/>
      </c>
      <c r="K48" s="41" t="str">
        <f>IF(OR(F48&lt;0,F48&gt;36),"Out of Range",IF(Computation!AB342="","",Computation!AB342))</f>
        <v/>
      </c>
      <c r="L48" s="42"/>
      <c r="M48" s="46" t="str">
        <f>IF(OR(G48&lt;0,G48&gt;36),"Out of Range",IF(Computation!AD342="","",Computation!AD342))</f>
        <v/>
      </c>
      <c r="N48" s="47" t="str">
        <f>IF(OR(G48&lt;0,G48&gt;36),"Out of Range",IF(Computation!AE342="","",Computation!AE342))</f>
        <v/>
      </c>
      <c r="O48" s="41" t="str">
        <f>IF(OR(G48&lt;0,G48&gt;36),"Out of Range",IF(Computation!AF342="","",Computation!AF342))</f>
        <v/>
      </c>
      <c r="Q48" s="63" t="str">
        <f>IF(OR(F48&lt;0,F48&gt;36,G48&lt;0,G48&gt;36),"Out of Range",Computation!AL342)</f>
        <v/>
      </c>
      <c r="R48" s="52" t="str">
        <f>IF(OR(F48&lt;0,F48&gt;36,G48&lt;0,G48&gt;36),"Out of Range",IF(Computation!AM342="","",Computation!AM342*100))</f>
        <v/>
      </c>
      <c r="S48" s="96" t="str">
        <f t="shared" si="0"/>
        <v/>
      </c>
      <c r="T48" s="51" t="str">
        <f t="shared" si="1"/>
        <v/>
      </c>
      <c r="U48" s="50" t="str">
        <f>IF(OR(F48&lt;0,F48&gt;36,G48&lt;0,G48&gt;36),"Out of Range",IF(Computation!CB342="","",Computation!CB342))</f>
        <v/>
      </c>
    </row>
    <row r="49" spans="1:21" x14ac:dyDescent="0.3">
      <c r="A49" s="43" t="str">
        <f>IF(OR(F49="",G49=""),"",IF((C49-D49)&lt;5.5,"Unlikely Age/Education",IF(OR(C49&lt;18,C49&gt;89),"Age out of standardized range",IF(OR(D49&lt;0,D49&gt;24),"Education cannot be &lt;0 or &gt;24",IF(AND(E49&lt;&gt;"M",E49&lt;&gt;"F"),"Gender must be either M or F",IF(OR(F49&lt;0,F49&gt;36),"Time out of range",IF(OR(G49&lt;0,G49&gt;36),"Accuracy out of range",IF(Computation!I343&lt;&gt;"","Education replaced with 8/10",""))))))))</f>
        <v/>
      </c>
      <c r="B49" s="62">
        <v>45</v>
      </c>
      <c r="C49" s="100"/>
      <c r="D49" s="100"/>
      <c r="E49" s="100"/>
      <c r="F49" s="100"/>
      <c r="G49" s="100"/>
      <c r="I49" s="46" t="str">
        <f>IF(OR(F49&lt;0,F49&gt;36),"Out of Range",IF(Computation!Z343="","",Computation!Z343))</f>
        <v/>
      </c>
      <c r="J49" s="47" t="str">
        <f>IF(OR(F49&lt;0,F49&gt;36),"Out of Range",IF(Computation!AA343="","",Computation!AA343))</f>
        <v/>
      </c>
      <c r="K49" s="41" t="str">
        <f>IF(OR(F49&lt;0,F49&gt;36),"Out of Range",IF(Computation!AB343="","",Computation!AB343))</f>
        <v/>
      </c>
      <c r="L49" s="42"/>
      <c r="M49" s="46" t="str">
        <f>IF(OR(G49&lt;0,G49&gt;36),"Out of Range",IF(Computation!AD343="","",Computation!AD343))</f>
        <v/>
      </c>
      <c r="N49" s="47" t="str">
        <f>IF(OR(G49&lt;0,G49&gt;36),"Out of Range",IF(Computation!AE343="","",Computation!AE343))</f>
        <v/>
      </c>
      <c r="O49" s="41" t="str">
        <f>IF(OR(G49&lt;0,G49&gt;36),"Out of Range",IF(Computation!AF343="","",Computation!AF343))</f>
        <v/>
      </c>
      <c r="Q49" s="63" t="str">
        <f>IF(OR(F49&lt;0,F49&gt;36,G49&lt;0,G49&gt;36),"Out of Range",Computation!AL343)</f>
        <v/>
      </c>
      <c r="R49" s="52" t="str">
        <f>IF(OR(F49&lt;0,F49&gt;36,G49&lt;0,G49&gt;36),"Out of Range",IF(Computation!AM343="","",Computation!AM343*100))</f>
        <v/>
      </c>
      <c r="S49" s="96" t="str">
        <f t="shared" si="0"/>
        <v/>
      </c>
      <c r="T49" s="51" t="str">
        <f t="shared" si="1"/>
        <v/>
      </c>
      <c r="U49" s="50" t="str">
        <f>IF(OR(F49&lt;0,F49&gt;36,G49&lt;0,G49&gt;36),"Out of Range",IF(Computation!CB343="","",Computation!CB343))</f>
        <v/>
      </c>
    </row>
    <row r="50" spans="1:21" x14ac:dyDescent="0.3">
      <c r="A50" s="43" t="str">
        <f>IF(OR(F50="",G50=""),"",IF((C50-D50)&lt;5.5,"Unlikely Age/Education",IF(OR(C50&lt;18,C50&gt;89),"Age out of standardized range",IF(OR(D50&lt;0,D50&gt;24),"Education cannot be &lt;0 or &gt;24",IF(AND(E50&lt;&gt;"M",E50&lt;&gt;"F"),"Gender must be either M or F",IF(OR(F50&lt;0,F50&gt;36),"Time out of range",IF(OR(G50&lt;0,G50&gt;36),"Accuracy out of range",IF(Computation!I344&lt;&gt;"","Education replaced with 8/10",""))))))))</f>
        <v/>
      </c>
      <c r="B50" s="62">
        <v>46</v>
      </c>
      <c r="C50" s="100"/>
      <c r="D50" s="100"/>
      <c r="E50" s="100"/>
      <c r="F50" s="100"/>
      <c r="G50" s="100"/>
      <c r="I50" s="46" t="str">
        <f>IF(OR(F50&lt;0,F50&gt;36),"Out of Range",IF(Computation!Z344="","",Computation!Z344))</f>
        <v/>
      </c>
      <c r="J50" s="47" t="str">
        <f>IF(OR(F50&lt;0,F50&gt;36),"Out of Range",IF(Computation!AA344="","",Computation!AA344))</f>
        <v/>
      </c>
      <c r="K50" s="41" t="str">
        <f>IF(OR(F50&lt;0,F50&gt;36),"Out of Range",IF(Computation!AB344="","",Computation!AB344))</f>
        <v/>
      </c>
      <c r="L50" s="42"/>
      <c r="M50" s="46" t="str">
        <f>IF(OR(G50&lt;0,G50&gt;36),"Out of Range",IF(Computation!AD344="","",Computation!AD344))</f>
        <v/>
      </c>
      <c r="N50" s="47" t="str">
        <f>IF(OR(G50&lt;0,G50&gt;36),"Out of Range",IF(Computation!AE344="","",Computation!AE344))</f>
        <v/>
      </c>
      <c r="O50" s="41" t="str">
        <f>IF(OR(G50&lt;0,G50&gt;36),"Out of Range",IF(Computation!AF344="","",Computation!AF344))</f>
        <v/>
      </c>
      <c r="Q50" s="63" t="str">
        <f>IF(OR(F50&lt;0,F50&gt;36,G50&lt;0,G50&gt;36),"Out of Range",Computation!AL344)</f>
        <v/>
      </c>
      <c r="R50" s="52" t="str">
        <f>IF(OR(F50&lt;0,F50&gt;36,G50&lt;0,G50&gt;36),"Out of Range",IF(Computation!AM344="","",Computation!AM344*100))</f>
        <v/>
      </c>
      <c r="S50" s="96" t="str">
        <f t="shared" si="0"/>
        <v/>
      </c>
      <c r="T50" s="51" t="str">
        <f t="shared" si="1"/>
        <v/>
      </c>
      <c r="U50" s="50" t="str">
        <f>IF(OR(F50&lt;0,F50&gt;36,G50&lt;0,G50&gt;36),"Out of Range",IF(Computation!CB344="","",Computation!CB344))</f>
        <v/>
      </c>
    </row>
    <row r="51" spans="1:21" x14ac:dyDescent="0.3">
      <c r="A51" s="43" t="str">
        <f>IF(OR(F51="",G51=""),"",IF((C51-D51)&lt;5.5,"Unlikely Age/Education",IF(OR(C51&lt;18,C51&gt;89),"Age out of standardized range",IF(OR(D51&lt;0,D51&gt;24),"Education cannot be &lt;0 or &gt;24",IF(AND(E51&lt;&gt;"M",E51&lt;&gt;"F"),"Gender must be either M or F",IF(OR(F51&lt;0,F51&gt;36),"Time out of range",IF(OR(G51&lt;0,G51&gt;36),"Accuracy out of range",IF(Computation!I345&lt;&gt;"","Education replaced with 8/10",""))))))))</f>
        <v/>
      </c>
      <c r="B51" s="62">
        <v>47</v>
      </c>
      <c r="C51" s="100"/>
      <c r="D51" s="100"/>
      <c r="E51" s="100"/>
      <c r="F51" s="100"/>
      <c r="G51" s="100"/>
      <c r="I51" s="46" t="str">
        <f>IF(OR(F51&lt;0,F51&gt;36),"Out of Range",IF(Computation!Z345="","",Computation!Z345))</f>
        <v/>
      </c>
      <c r="J51" s="47" t="str">
        <f>IF(OR(F51&lt;0,F51&gt;36),"Out of Range",IF(Computation!AA345="","",Computation!AA345))</f>
        <v/>
      </c>
      <c r="K51" s="41" t="str">
        <f>IF(OR(F51&lt;0,F51&gt;36),"Out of Range",IF(Computation!AB345="","",Computation!AB345))</f>
        <v/>
      </c>
      <c r="L51" s="42"/>
      <c r="M51" s="46" t="str">
        <f>IF(OR(G51&lt;0,G51&gt;36),"Out of Range",IF(Computation!AD345="","",Computation!AD345))</f>
        <v/>
      </c>
      <c r="N51" s="47" t="str">
        <f>IF(OR(G51&lt;0,G51&gt;36),"Out of Range",IF(Computation!AE345="","",Computation!AE345))</f>
        <v/>
      </c>
      <c r="O51" s="41" t="str">
        <f>IF(OR(G51&lt;0,G51&gt;36),"Out of Range",IF(Computation!AF345="","",Computation!AF345))</f>
        <v/>
      </c>
      <c r="Q51" s="63" t="str">
        <f>IF(OR(F51&lt;0,F51&gt;36,G51&lt;0,G51&gt;36),"Out of Range",Computation!AL345)</f>
        <v/>
      </c>
      <c r="R51" s="52" t="str">
        <f>IF(OR(F51&lt;0,F51&gt;36,G51&lt;0,G51&gt;36),"Out of Range",IF(Computation!AM345="","",Computation!AM345*100))</f>
        <v/>
      </c>
      <c r="S51" s="96" t="str">
        <f t="shared" si="0"/>
        <v/>
      </c>
      <c r="T51" s="51" t="str">
        <f t="shared" si="1"/>
        <v/>
      </c>
      <c r="U51" s="50" t="str">
        <f>IF(OR(F51&lt;0,F51&gt;36,G51&lt;0,G51&gt;36),"Out of Range",IF(Computation!CB345="","",Computation!CB345))</f>
        <v/>
      </c>
    </row>
    <row r="52" spans="1:21" x14ac:dyDescent="0.3">
      <c r="A52" s="43" t="str">
        <f>IF(OR(F52="",G52=""),"",IF((C52-D52)&lt;5.5,"Unlikely Age/Education",IF(OR(C52&lt;18,C52&gt;89),"Age out of standardized range",IF(OR(D52&lt;0,D52&gt;24),"Education cannot be &lt;0 or &gt;24",IF(AND(E52&lt;&gt;"M",E52&lt;&gt;"F"),"Gender must be either M or F",IF(OR(F52&lt;0,F52&gt;36),"Time out of range",IF(OR(G52&lt;0,G52&gt;36),"Accuracy out of range",IF(Computation!I346&lt;&gt;"","Education replaced with 8/10",""))))))))</f>
        <v/>
      </c>
      <c r="B52" s="62">
        <v>48</v>
      </c>
      <c r="C52" s="100"/>
      <c r="D52" s="101"/>
      <c r="E52" s="100"/>
      <c r="F52" s="100"/>
      <c r="G52" s="103"/>
      <c r="I52" s="46" t="str">
        <f>IF(OR(F52&lt;0,F52&gt;36),"Out of Range",IF(Computation!Z346="","",Computation!Z346))</f>
        <v/>
      </c>
      <c r="J52" s="47" t="str">
        <f>IF(OR(F52&lt;0,F52&gt;36),"Out of Range",IF(Computation!AA346="","",Computation!AA346))</f>
        <v/>
      </c>
      <c r="K52" s="41" t="str">
        <f>IF(OR(F52&lt;0,F52&gt;36),"Out of Range",IF(Computation!AB346="","",Computation!AB346))</f>
        <v/>
      </c>
      <c r="L52" s="42"/>
      <c r="M52" s="46" t="str">
        <f>IF(OR(G52&lt;0,G52&gt;36),"Out of Range",IF(Computation!AD346="","",Computation!AD346))</f>
        <v/>
      </c>
      <c r="N52" s="47" t="str">
        <f>IF(OR(G52&lt;0,G52&gt;36),"Out of Range",IF(Computation!AE346="","",Computation!AE346))</f>
        <v/>
      </c>
      <c r="O52" s="41" t="str">
        <f>IF(OR(G52&lt;0,G52&gt;36),"Out of Range",IF(Computation!AF346="","",Computation!AF346))</f>
        <v/>
      </c>
      <c r="Q52" s="63" t="str">
        <f>IF(OR(F52&lt;0,F52&gt;36,G52&lt;0,G52&gt;36),"Out of Range",Computation!AL346)</f>
        <v/>
      </c>
      <c r="R52" s="52" t="str">
        <f>IF(OR(F52&lt;0,F52&gt;36,G52&lt;0,G52&gt;36),"Out of Range",IF(Computation!AM346="","",Computation!AM346*100))</f>
        <v/>
      </c>
      <c r="S52" s="96" t="str">
        <f t="shared" si="0"/>
        <v/>
      </c>
      <c r="T52" s="51" t="str">
        <f t="shared" si="1"/>
        <v/>
      </c>
      <c r="U52" s="50" t="str">
        <f>IF(OR(F52&lt;0,F52&gt;36,G52&lt;0,G52&gt;36),"Out of Range",IF(Computation!CB346="","",Computation!CB346))</f>
        <v/>
      </c>
    </row>
    <row r="53" spans="1:21" x14ac:dyDescent="0.3">
      <c r="A53" s="43" t="str">
        <f>IF(OR(F53="",G53=""),"",IF((C53-D53)&lt;5.5,"Unlikely Age/Education",IF(OR(C53&lt;18,C53&gt;89),"Age out of standardized range",IF(OR(D53&lt;0,D53&gt;24),"Education cannot be &lt;0 or &gt;24",IF(AND(E53&lt;&gt;"M",E53&lt;&gt;"F"),"Gender must be either M or F",IF(OR(F53&lt;0,F53&gt;36),"Time out of range",IF(OR(G53&lt;0,G53&gt;36),"Accuracy out of range",IF(Computation!I347&lt;&gt;"","Education replaced with 8/10",""))))))))</f>
        <v/>
      </c>
      <c r="B53" s="62">
        <v>49</v>
      </c>
      <c r="C53" s="100"/>
      <c r="D53" s="100"/>
      <c r="E53" s="100"/>
      <c r="F53" s="100"/>
      <c r="G53" s="100"/>
      <c r="I53" s="46" t="str">
        <f>IF(OR(F53&lt;0,F53&gt;36),"Out of Range",IF(Computation!Z347="","",Computation!Z347))</f>
        <v/>
      </c>
      <c r="J53" s="47" t="str">
        <f>IF(OR(F53&lt;0,F53&gt;36),"Out of Range",IF(Computation!AA347="","",Computation!AA347))</f>
        <v/>
      </c>
      <c r="K53" s="41" t="str">
        <f>IF(OR(F53&lt;0,F53&gt;36),"Out of Range",IF(Computation!AB347="","",Computation!AB347))</f>
        <v/>
      </c>
      <c r="L53" s="42"/>
      <c r="M53" s="46" t="str">
        <f>IF(OR(G53&lt;0,G53&gt;36),"Out of Range",IF(Computation!AD347="","",Computation!AD347))</f>
        <v/>
      </c>
      <c r="N53" s="47" t="str">
        <f>IF(OR(G53&lt;0,G53&gt;36),"Out of Range",IF(Computation!AE347="","",Computation!AE347))</f>
        <v/>
      </c>
      <c r="O53" s="41" t="str">
        <f>IF(OR(G53&lt;0,G53&gt;36),"Out of Range",IF(Computation!AF347="","",Computation!AF347))</f>
        <v/>
      </c>
      <c r="Q53" s="63" t="str">
        <f>IF(OR(F53&lt;0,F53&gt;36,G53&lt;0,G53&gt;36),"Out of Range",Computation!AL347)</f>
        <v/>
      </c>
      <c r="R53" s="52" t="str">
        <f>IF(OR(F53&lt;0,F53&gt;36,G53&lt;0,G53&gt;36),"Out of Range",IF(Computation!AM347="","",Computation!AM347*100))</f>
        <v/>
      </c>
      <c r="S53" s="96" t="str">
        <f t="shared" si="0"/>
        <v/>
      </c>
      <c r="T53" s="51" t="str">
        <f t="shared" si="1"/>
        <v/>
      </c>
      <c r="U53" s="50" t="str">
        <f>IF(OR(F53&lt;0,F53&gt;36,G53&lt;0,G53&gt;36),"Out of Range",IF(Computation!CB347="","",Computation!CB347))</f>
        <v/>
      </c>
    </row>
    <row r="54" spans="1:21" x14ac:dyDescent="0.3">
      <c r="A54" s="43" t="str">
        <f>IF(OR(F54="",G54=""),"",IF((C54-D54)&lt;5.5,"Unlikely Age/Education",IF(OR(C54&lt;18,C54&gt;89),"Age out of standardized range",IF(OR(D54&lt;0,D54&gt;24),"Education cannot be &lt;0 or &gt;24",IF(AND(E54&lt;&gt;"M",E54&lt;&gt;"F"),"Gender must be either M or F",IF(OR(F54&lt;0,F54&gt;36),"Time out of range",IF(OR(G54&lt;0,G54&gt;36),"Accuracy out of range",IF(Computation!I348&lt;&gt;"","Education replaced with 8/10",""))))))))</f>
        <v/>
      </c>
      <c r="B54" s="62">
        <v>50</v>
      </c>
      <c r="C54" s="100"/>
      <c r="D54" s="100"/>
      <c r="E54" s="100"/>
      <c r="F54" s="100"/>
      <c r="G54" s="100"/>
      <c r="I54" s="46" t="str">
        <f>IF(OR(F54&lt;0,F54&gt;36),"Out of Range",IF(Computation!Z348="","",Computation!Z348))</f>
        <v/>
      </c>
      <c r="J54" s="47" t="str">
        <f>IF(OR(F54&lt;0,F54&gt;36),"Out of Range",IF(Computation!AA348="","",Computation!AA348))</f>
        <v/>
      </c>
      <c r="K54" s="41" t="str">
        <f>IF(OR(F54&lt;0,F54&gt;36),"Out of Range",IF(Computation!AB348="","",Computation!AB348))</f>
        <v/>
      </c>
      <c r="L54" s="42"/>
      <c r="M54" s="46" t="str">
        <f>IF(OR(G54&lt;0,G54&gt;36),"Out of Range",IF(Computation!AD348="","",Computation!AD348))</f>
        <v/>
      </c>
      <c r="N54" s="47" t="str">
        <f>IF(OR(G54&lt;0,G54&gt;36),"Out of Range",IF(Computation!AE348="","",Computation!AE348))</f>
        <v/>
      </c>
      <c r="O54" s="41" t="str">
        <f>IF(OR(G54&lt;0,G54&gt;36),"Out of Range",IF(Computation!AF348="","",Computation!AF348))</f>
        <v/>
      </c>
      <c r="Q54" s="63" t="str">
        <f>IF(OR(F54&lt;0,F54&gt;36,G54&lt;0,G54&gt;36),"Out of Range",Computation!AL348)</f>
        <v/>
      </c>
      <c r="R54" s="52" t="str">
        <f>IF(OR(F54&lt;0,F54&gt;36,G54&lt;0,G54&gt;36),"Out of Range",IF(Computation!AM348="","",Computation!AM348*100))</f>
        <v/>
      </c>
      <c r="S54" s="96" t="str">
        <f t="shared" si="0"/>
        <v/>
      </c>
      <c r="T54" s="51" t="str">
        <f t="shared" si="1"/>
        <v/>
      </c>
      <c r="U54" s="50" t="str">
        <f>IF(OR(F54&lt;0,F54&gt;36,G54&lt;0,G54&gt;36),"Out of Range",IF(Computation!CB348="","",Computation!CB348))</f>
        <v/>
      </c>
    </row>
    <row r="55" spans="1:21" x14ac:dyDescent="0.3">
      <c r="A55" s="43" t="str">
        <f>IF(OR(F55="",G55=""),"",IF((C55-D55)&lt;5.5,"Unlikely Age/Education",IF(OR(C55&lt;18,C55&gt;89),"Age out of standardized range",IF(OR(D55&lt;0,D55&gt;24),"Education cannot be &lt;0 or &gt;24",IF(AND(E55&lt;&gt;"M",E55&lt;&gt;"F"),"Gender must be either M or F",IF(OR(F55&lt;0,F55&gt;36),"Time out of range",IF(OR(G55&lt;0,G55&gt;36),"Accuracy out of range",IF(Computation!I349&lt;&gt;"","Education replaced with 8/10",""))))))))</f>
        <v/>
      </c>
      <c r="B55" s="62">
        <v>51</v>
      </c>
      <c r="C55" s="100"/>
      <c r="D55" s="100"/>
      <c r="E55" s="100"/>
      <c r="F55" s="100"/>
      <c r="G55" s="100"/>
      <c r="I55" s="46" t="str">
        <f>IF(OR(F55&lt;0,F55&gt;36),"Out of Range",IF(Computation!Z349="","",Computation!Z349))</f>
        <v/>
      </c>
      <c r="J55" s="47" t="str">
        <f>IF(OR(F55&lt;0,F55&gt;36),"Out of Range",IF(Computation!AA349="","",Computation!AA349))</f>
        <v/>
      </c>
      <c r="K55" s="41" t="str">
        <f>IF(OR(F55&lt;0,F55&gt;36),"Out of Range",IF(Computation!AB349="","",Computation!AB349))</f>
        <v/>
      </c>
      <c r="L55" s="42"/>
      <c r="M55" s="46" t="str">
        <f>IF(OR(G55&lt;0,G55&gt;36),"Out of Range",IF(Computation!AD349="","",Computation!AD349))</f>
        <v/>
      </c>
      <c r="N55" s="47" t="str">
        <f>IF(OR(G55&lt;0,G55&gt;36),"Out of Range",IF(Computation!AE349="","",Computation!AE349))</f>
        <v/>
      </c>
      <c r="O55" s="41" t="str">
        <f>IF(OR(G55&lt;0,G55&gt;36),"Out of Range",IF(Computation!AF349="","",Computation!AF349))</f>
        <v/>
      </c>
      <c r="Q55" s="63" t="str">
        <f>IF(OR(F55&lt;0,F55&gt;36,G55&lt;0,G55&gt;36),"Out of Range",Computation!AL349)</f>
        <v/>
      </c>
      <c r="R55" s="52" t="str">
        <f>IF(OR(F55&lt;0,F55&gt;36,G55&lt;0,G55&gt;36),"Out of Range",IF(Computation!AM349="","",Computation!AM349*100))</f>
        <v/>
      </c>
      <c r="S55" s="96" t="str">
        <f t="shared" si="0"/>
        <v/>
      </c>
      <c r="T55" s="51" t="str">
        <f t="shared" si="1"/>
        <v/>
      </c>
      <c r="U55" s="50" t="str">
        <f>IF(OR(F55&lt;0,F55&gt;36,G55&lt;0,G55&gt;36),"Out of Range",IF(Computation!CB349="","",Computation!CB349))</f>
        <v/>
      </c>
    </row>
    <row r="56" spans="1:21" x14ac:dyDescent="0.3">
      <c r="A56" s="43" t="str">
        <f>IF(OR(F56="",G56=""),"",IF((C56-D56)&lt;5.5,"Unlikely Age/Education",IF(OR(C56&lt;18,C56&gt;89),"Age out of standardized range",IF(OR(D56&lt;0,D56&gt;24),"Education cannot be &lt;0 or &gt;24",IF(AND(E56&lt;&gt;"M",E56&lt;&gt;"F"),"Gender must be either M or F",IF(OR(F56&lt;0,F56&gt;36),"Time out of range",IF(OR(G56&lt;0,G56&gt;36),"Accuracy out of range",IF(Computation!I350&lt;&gt;"","Education replaced with 8/10",""))))))))</f>
        <v/>
      </c>
      <c r="B56" s="62">
        <v>52</v>
      </c>
      <c r="C56" s="100"/>
      <c r="D56" s="100"/>
      <c r="E56" s="100"/>
      <c r="F56" s="100"/>
      <c r="G56" s="100"/>
      <c r="I56" s="46" t="str">
        <f>IF(OR(F56&lt;0,F56&gt;36),"Out of Range",IF(Computation!Z350="","",Computation!Z350))</f>
        <v/>
      </c>
      <c r="J56" s="47" t="str">
        <f>IF(OR(F56&lt;0,F56&gt;36),"Out of Range",IF(Computation!AA350="","",Computation!AA350))</f>
        <v/>
      </c>
      <c r="K56" s="41" t="str">
        <f>IF(OR(F56&lt;0,F56&gt;36),"Out of Range",IF(Computation!AB350="","",Computation!AB350))</f>
        <v/>
      </c>
      <c r="L56" s="42"/>
      <c r="M56" s="46" t="str">
        <f>IF(OR(G56&lt;0,G56&gt;36),"Out of Range",IF(Computation!AD350="","",Computation!AD350))</f>
        <v/>
      </c>
      <c r="N56" s="47" t="str">
        <f>IF(OR(G56&lt;0,G56&gt;36),"Out of Range",IF(Computation!AE350="","",Computation!AE350))</f>
        <v/>
      </c>
      <c r="O56" s="41" t="str">
        <f>IF(OR(G56&lt;0,G56&gt;36),"Out of Range",IF(Computation!AF350="","",Computation!AF350))</f>
        <v/>
      </c>
      <c r="Q56" s="63" t="str">
        <f>IF(OR(F56&lt;0,F56&gt;36,G56&lt;0,G56&gt;36),"Out of Range",Computation!AL350)</f>
        <v/>
      </c>
      <c r="R56" s="52" t="str">
        <f>IF(OR(F56&lt;0,F56&gt;36,G56&lt;0,G56&gt;36),"Out of Range",IF(Computation!AM350="","",Computation!AM350*100))</f>
        <v/>
      </c>
      <c r="S56" s="96" t="str">
        <f t="shared" si="0"/>
        <v/>
      </c>
      <c r="T56" s="51" t="str">
        <f t="shared" si="1"/>
        <v/>
      </c>
      <c r="U56" s="50" t="str">
        <f>IF(OR(F56&lt;0,F56&gt;36,G56&lt;0,G56&gt;36),"Out of Range",IF(Computation!CB350="","",Computation!CB350))</f>
        <v/>
      </c>
    </row>
    <row r="57" spans="1:21" x14ac:dyDescent="0.3">
      <c r="A57" s="43" t="str">
        <f>IF(OR(F57="",G57=""),"",IF((C57-D57)&lt;5.5,"Unlikely Age/Education",IF(OR(C57&lt;18,C57&gt;89),"Age out of standardized range",IF(OR(D57&lt;0,D57&gt;24),"Education cannot be &lt;0 or &gt;24",IF(AND(E57&lt;&gt;"M",E57&lt;&gt;"F"),"Gender must be either M or F",IF(OR(F57&lt;0,F57&gt;36),"Time out of range",IF(OR(G57&lt;0,G57&gt;36),"Accuracy out of range",IF(Computation!I351&lt;&gt;"","Education replaced with 8/10",""))))))))</f>
        <v/>
      </c>
      <c r="B57" s="62">
        <v>53</v>
      </c>
      <c r="C57" s="100"/>
      <c r="D57" s="100"/>
      <c r="E57" s="100"/>
      <c r="F57" s="100"/>
      <c r="G57" s="100"/>
      <c r="I57" s="46" t="str">
        <f>IF(OR(F57&lt;0,F57&gt;36),"Out of Range",IF(Computation!Z351="","",Computation!Z351))</f>
        <v/>
      </c>
      <c r="J57" s="47" t="str">
        <f>IF(OR(F57&lt;0,F57&gt;36),"Out of Range",IF(Computation!AA351="","",Computation!AA351))</f>
        <v/>
      </c>
      <c r="K57" s="41" t="str">
        <f>IF(OR(F57&lt;0,F57&gt;36),"Out of Range",IF(Computation!AB351="","",Computation!AB351))</f>
        <v/>
      </c>
      <c r="L57" s="42"/>
      <c r="M57" s="46" t="str">
        <f>IF(OR(G57&lt;0,G57&gt;36),"Out of Range",IF(Computation!AD351="","",Computation!AD351))</f>
        <v/>
      </c>
      <c r="N57" s="47" t="str">
        <f>IF(OR(G57&lt;0,G57&gt;36),"Out of Range",IF(Computation!AE351="","",Computation!AE351))</f>
        <v/>
      </c>
      <c r="O57" s="41" t="str">
        <f>IF(OR(G57&lt;0,G57&gt;36),"Out of Range",IF(Computation!AF351="","",Computation!AF351))</f>
        <v/>
      </c>
      <c r="Q57" s="63" t="str">
        <f>IF(OR(F57&lt;0,F57&gt;36,G57&lt;0,G57&gt;36),"Out of Range",Computation!AL351)</f>
        <v/>
      </c>
      <c r="R57" s="52" t="str">
        <f>IF(OR(F57&lt;0,F57&gt;36,G57&lt;0,G57&gt;36),"Out of Range",IF(Computation!AM351="","",Computation!AM351*100))</f>
        <v/>
      </c>
      <c r="S57" s="96" t="str">
        <f t="shared" si="0"/>
        <v/>
      </c>
      <c r="T57" s="51" t="str">
        <f t="shared" si="1"/>
        <v/>
      </c>
      <c r="U57" s="50" t="str">
        <f>IF(OR(F57&lt;0,F57&gt;36,G57&lt;0,G57&gt;36),"Out of Range",IF(Computation!CB351="","",Computation!CB351))</f>
        <v/>
      </c>
    </row>
    <row r="58" spans="1:21" x14ac:dyDescent="0.3">
      <c r="A58" s="43" t="str">
        <f>IF(OR(F58="",G58=""),"",IF((C58-D58)&lt;5.5,"Unlikely Age/Education",IF(OR(C58&lt;18,C58&gt;89),"Age out of standardized range",IF(OR(D58&lt;0,D58&gt;24),"Education cannot be &lt;0 or &gt;24",IF(AND(E58&lt;&gt;"M",E58&lt;&gt;"F"),"Gender must be either M or F",IF(OR(F58&lt;0,F58&gt;36),"Time out of range",IF(OR(G58&lt;0,G58&gt;36),"Accuracy out of range",IF(Computation!I352&lt;&gt;"","Education replaced with 8/10",""))))))))</f>
        <v/>
      </c>
      <c r="B58" s="62">
        <v>54</v>
      </c>
      <c r="C58" s="100"/>
      <c r="D58" s="100"/>
      <c r="E58" s="100"/>
      <c r="F58" s="100"/>
      <c r="G58" s="100"/>
      <c r="I58" s="46" t="str">
        <f>IF(OR(F58&lt;0,F58&gt;36),"Out of Range",IF(Computation!Z352="","",Computation!Z352))</f>
        <v/>
      </c>
      <c r="J58" s="47" t="str">
        <f>IF(OR(F58&lt;0,F58&gt;36),"Out of Range",IF(Computation!AA352="","",Computation!AA352))</f>
        <v/>
      </c>
      <c r="K58" s="41" t="str">
        <f>IF(OR(F58&lt;0,F58&gt;36),"Out of Range",IF(Computation!AB352="","",Computation!AB352))</f>
        <v/>
      </c>
      <c r="L58" s="42"/>
      <c r="M58" s="46" t="str">
        <f>IF(OR(G58&lt;0,G58&gt;36),"Out of Range",IF(Computation!AD352="","",Computation!AD352))</f>
        <v/>
      </c>
      <c r="N58" s="47" t="str">
        <f>IF(OR(G58&lt;0,G58&gt;36),"Out of Range",IF(Computation!AE352="","",Computation!AE352))</f>
        <v/>
      </c>
      <c r="O58" s="41" t="str">
        <f>IF(OR(G58&lt;0,G58&gt;36),"Out of Range",IF(Computation!AF352="","",Computation!AF352))</f>
        <v/>
      </c>
      <c r="Q58" s="63" t="str">
        <f>IF(OR(F58&lt;0,F58&gt;36,G58&lt;0,G58&gt;36),"Out of Range",Computation!AL352)</f>
        <v/>
      </c>
      <c r="R58" s="52" t="str">
        <f>IF(OR(F58&lt;0,F58&gt;36,G58&lt;0,G58&gt;36),"Out of Range",IF(Computation!AM352="","",Computation!AM352*100))</f>
        <v/>
      </c>
      <c r="S58" s="96" t="str">
        <f t="shared" si="0"/>
        <v/>
      </c>
      <c r="T58" s="51" t="str">
        <f t="shared" si="1"/>
        <v/>
      </c>
      <c r="U58" s="50" t="str">
        <f>IF(OR(F58&lt;0,F58&gt;36,G58&lt;0,G58&gt;36),"Out of Range",IF(Computation!CB352="","",Computation!CB352))</f>
        <v/>
      </c>
    </row>
    <row r="59" spans="1:21" x14ac:dyDescent="0.3">
      <c r="A59" s="43" t="str">
        <f>IF(OR(F59="",G59=""),"",IF((C59-D59)&lt;5.5,"Unlikely Age/Education",IF(OR(C59&lt;18,C59&gt;89),"Age out of standardized range",IF(OR(D59&lt;0,D59&gt;24),"Education cannot be &lt;0 or &gt;24",IF(AND(E59&lt;&gt;"M",E59&lt;&gt;"F"),"Gender must be either M or F",IF(OR(F59&lt;0,F59&gt;36),"Time out of range",IF(OR(G59&lt;0,G59&gt;36),"Accuracy out of range",IF(Computation!I353&lt;&gt;"","Education replaced with 8/10",""))))))))</f>
        <v/>
      </c>
      <c r="B59" s="62">
        <v>55</v>
      </c>
      <c r="C59" s="100"/>
      <c r="D59" s="100"/>
      <c r="E59" s="100"/>
      <c r="F59" s="100"/>
      <c r="G59" s="100"/>
      <c r="I59" s="46" t="str">
        <f>IF(OR(F59&lt;0,F59&gt;36),"Out of Range",IF(Computation!Z353="","",Computation!Z353))</f>
        <v/>
      </c>
      <c r="J59" s="47" t="str">
        <f>IF(OR(F59&lt;0,F59&gt;36),"Out of Range",IF(Computation!AA353="","",Computation!AA353))</f>
        <v/>
      </c>
      <c r="K59" s="41" t="str">
        <f>IF(OR(F59&lt;0,F59&gt;36),"Out of Range",IF(Computation!AB353="","",Computation!AB353))</f>
        <v/>
      </c>
      <c r="L59" s="42"/>
      <c r="M59" s="46" t="str">
        <f>IF(OR(G59&lt;0,G59&gt;36),"Out of Range",IF(Computation!AD353="","",Computation!AD353))</f>
        <v/>
      </c>
      <c r="N59" s="47" t="str">
        <f>IF(OR(G59&lt;0,G59&gt;36),"Out of Range",IF(Computation!AE353="","",Computation!AE353))</f>
        <v/>
      </c>
      <c r="O59" s="41" t="str">
        <f>IF(OR(G59&lt;0,G59&gt;36),"Out of Range",IF(Computation!AF353="","",Computation!AF353))</f>
        <v/>
      </c>
      <c r="Q59" s="63" t="str">
        <f>IF(OR(F59&lt;0,F59&gt;36,G59&lt;0,G59&gt;36),"Out of Range",Computation!AL353)</f>
        <v/>
      </c>
      <c r="R59" s="52" t="str">
        <f>IF(OR(F59&lt;0,F59&gt;36,G59&lt;0,G59&gt;36),"Out of Range",IF(Computation!AM353="","",Computation!AM353*100))</f>
        <v/>
      </c>
      <c r="S59" s="96" t="str">
        <f t="shared" si="0"/>
        <v/>
      </c>
      <c r="T59" s="51" t="str">
        <f t="shared" si="1"/>
        <v/>
      </c>
      <c r="U59" s="50" t="str">
        <f>IF(OR(F59&lt;0,F59&gt;36,G59&lt;0,G59&gt;36),"Out of Range",IF(Computation!CB353="","",Computation!CB353))</f>
        <v/>
      </c>
    </row>
    <row r="60" spans="1:21" x14ac:dyDescent="0.3">
      <c r="A60" s="43" t="str">
        <f>IF(OR(F60="",G60=""),"",IF((C60-D60)&lt;5.5,"Unlikely Age/Education",IF(OR(C60&lt;18,C60&gt;89),"Age out of standardized range",IF(OR(D60&lt;0,D60&gt;24),"Education cannot be &lt;0 or &gt;24",IF(AND(E60&lt;&gt;"M",E60&lt;&gt;"F"),"Gender must be either M or F",IF(OR(F60&lt;0,F60&gt;36),"Time out of range",IF(OR(G60&lt;0,G60&gt;36),"Accuracy out of range",IF(Computation!I354&lt;&gt;"","Education replaced with 8/10",""))))))))</f>
        <v/>
      </c>
      <c r="B60" s="62">
        <v>56</v>
      </c>
      <c r="C60" s="100"/>
      <c r="D60" s="100"/>
      <c r="E60" s="100"/>
      <c r="F60" s="100"/>
      <c r="G60" s="100"/>
      <c r="I60" s="46" t="str">
        <f>IF(OR(F60&lt;0,F60&gt;36),"Out of Range",IF(Computation!Z354="","",Computation!Z354))</f>
        <v/>
      </c>
      <c r="J60" s="47" t="str">
        <f>IF(OR(F60&lt;0,F60&gt;36),"Out of Range",IF(Computation!AA354="","",Computation!AA354))</f>
        <v/>
      </c>
      <c r="K60" s="41" t="str">
        <f>IF(OR(F60&lt;0,F60&gt;36),"Out of Range",IF(Computation!AB354="","",Computation!AB354))</f>
        <v/>
      </c>
      <c r="L60" s="42"/>
      <c r="M60" s="46" t="str">
        <f>IF(OR(G60&lt;0,G60&gt;36),"Out of Range",IF(Computation!AD354="","",Computation!AD354))</f>
        <v/>
      </c>
      <c r="N60" s="47" t="str">
        <f>IF(OR(G60&lt;0,G60&gt;36),"Out of Range",IF(Computation!AE354="","",Computation!AE354))</f>
        <v/>
      </c>
      <c r="O60" s="41" t="str">
        <f>IF(OR(G60&lt;0,G60&gt;36),"Out of Range",IF(Computation!AF354="","",Computation!AF354))</f>
        <v/>
      </c>
      <c r="Q60" s="63" t="str">
        <f>IF(OR(F60&lt;0,F60&gt;36,G60&lt;0,G60&gt;36),"Out of Range",Computation!AL354)</f>
        <v/>
      </c>
      <c r="R60" s="52" t="str">
        <f>IF(OR(F60&lt;0,F60&gt;36,G60&lt;0,G60&gt;36),"Out of Range",IF(Computation!AM354="","",Computation!AM354*100))</f>
        <v/>
      </c>
      <c r="S60" s="96" t="str">
        <f t="shared" si="0"/>
        <v/>
      </c>
      <c r="T60" s="51" t="str">
        <f t="shared" si="1"/>
        <v/>
      </c>
      <c r="U60" s="50" t="str">
        <f>IF(OR(F60&lt;0,F60&gt;36,G60&lt;0,G60&gt;36),"Out of Range",IF(Computation!CB354="","",Computation!CB354))</f>
        <v/>
      </c>
    </row>
    <row r="61" spans="1:21" x14ac:dyDescent="0.3">
      <c r="A61" s="43" t="str">
        <f>IF(OR(F61="",G61=""),"",IF((C61-D61)&lt;5.5,"Unlikely Age/Education",IF(OR(C61&lt;18,C61&gt;89),"Age out of standardized range",IF(OR(D61&lt;0,D61&gt;24),"Education cannot be &lt;0 or &gt;24",IF(AND(E61&lt;&gt;"M",E61&lt;&gt;"F"),"Gender must be either M or F",IF(OR(F61&lt;0,F61&gt;36),"Time out of range",IF(OR(G61&lt;0,G61&gt;36),"Accuracy out of range",IF(Computation!I355&lt;&gt;"","Education replaced with 8/10",""))))))))</f>
        <v/>
      </c>
      <c r="B61" s="62">
        <v>57</v>
      </c>
      <c r="C61" s="100"/>
      <c r="D61" s="100"/>
      <c r="E61" s="100"/>
      <c r="F61" s="103"/>
      <c r="G61" s="103"/>
      <c r="I61" s="46" t="str">
        <f>IF(OR(F61&lt;0,F61&gt;36),"Out of Range",IF(Computation!Z355="","",Computation!Z355))</f>
        <v/>
      </c>
      <c r="J61" s="47" t="str">
        <f>IF(OR(F61&lt;0,F61&gt;36),"Out of Range",IF(Computation!AA355="","",Computation!AA355))</f>
        <v/>
      </c>
      <c r="K61" s="41" t="str">
        <f>IF(OR(F61&lt;0,F61&gt;36),"Out of Range",IF(Computation!AB355="","",Computation!AB355))</f>
        <v/>
      </c>
      <c r="L61" s="42"/>
      <c r="M61" s="46" t="str">
        <f>IF(OR(G61&lt;0,G61&gt;36),"Out of Range",IF(Computation!AD355="","",Computation!AD355))</f>
        <v/>
      </c>
      <c r="N61" s="47" t="str">
        <f>IF(OR(G61&lt;0,G61&gt;36),"Out of Range",IF(Computation!AE355="","",Computation!AE355))</f>
        <v/>
      </c>
      <c r="O61" s="41" t="str">
        <f>IF(OR(G61&lt;0,G61&gt;36),"Out of Range",IF(Computation!AF355="","",Computation!AF355))</f>
        <v/>
      </c>
      <c r="Q61" s="63" t="str">
        <f>IF(OR(F61&lt;0,F61&gt;36,G61&lt;0,G61&gt;36),"Out of Range",Computation!AL355)</f>
        <v/>
      </c>
      <c r="R61" s="52" t="str">
        <f>IF(OR(F61&lt;0,F61&gt;36,G61&lt;0,G61&gt;36),"Out of Range",IF(Computation!AM355="","",Computation!AM355*100))</f>
        <v/>
      </c>
      <c r="S61" s="96" t="str">
        <f t="shared" si="0"/>
        <v/>
      </c>
      <c r="T61" s="51" t="str">
        <f t="shared" si="1"/>
        <v/>
      </c>
      <c r="U61" s="50" t="str">
        <f>IF(OR(F61&lt;0,F61&gt;36,G61&lt;0,G61&gt;36),"Out of Range",IF(Computation!CB355="","",Computation!CB355))</f>
        <v/>
      </c>
    </row>
    <row r="62" spans="1:21" x14ac:dyDescent="0.3">
      <c r="A62" s="43" t="str">
        <f>IF(OR(F62="",G62=""),"",IF((C62-D62)&lt;5.5,"Unlikely Age/Education",IF(OR(C62&lt;18,C62&gt;89),"Age out of standardized range",IF(OR(D62&lt;0,D62&gt;24),"Education cannot be &lt;0 or &gt;24",IF(AND(E62&lt;&gt;"M",E62&lt;&gt;"F"),"Gender must be either M or F",IF(OR(F62&lt;0,F62&gt;36),"Time out of range",IF(OR(G62&lt;0,G62&gt;36),"Accuracy out of range",IF(Computation!I356&lt;&gt;"","Education replaced with 8/10",""))))))))</f>
        <v/>
      </c>
      <c r="B62" s="62">
        <v>58</v>
      </c>
      <c r="C62" s="100"/>
      <c r="D62" s="100"/>
      <c r="E62" s="100"/>
      <c r="F62" s="100"/>
      <c r="G62" s="100"/>
      <c r="I62" s="46" t="str">
        <f>IF(OR(F62&lt;0,F62&gt;36),"Out of Range",IF(Computation!Z356="","",Computation!Z356))</f>
        <v/>
      </c>
      <c r="J62" s="47" t="str">
        <f>IF(OR(F62&lt;0,F62&gt;36),"Out of Range",IF(Computation!AA356="","",Computation!AA356))</f>
        <v/>
      </c>
      <c r="K62" s="41" t="str">
        <f>IF(OR(F62&lt;0,F62&gt;36),"Out of Range",IF(Computation!AB356="","",Computation!AB356))</f>
        <v/>
      </c>
      <c r="L62" s="42"/>
      <c r="M62" s="46" t="str">
        <f>IF(OR(G62&lt;0,G62&gt;36),"Out of Range",IF(Computation!AD356="","",Computation!AD356))</f>
        <v/>
      </c>
      <c r="N62" s="47" t="str">
        <f>IF(OR(G62&lt;0,G62&gt;36),"Out of Range",IF(Computation!AE356="","",Computation!AE356))</f>
        <v/>
      </c>
      <c r="O62" s="41" t="str">
        <f>IF(OR(G62&lt;0,G62&gt;36),"Out of Range",IF(Computation!AF356="","",Computation!AF356))</f>
        <v/>
      </c>
      <c r="Q62" s="63" t="str">
        <f>IF(OR(F62&lt;0,F62&gt;36,G62&lt;0,G62&gt;36),"Out of Range",Computation!AL356)</f>
        <v/>
      </c>
      <c r="R62" s="52" t="str">
        <f>IF(OR(F62&lt;0,F62&gt;36,G62&lt;0,G62&gt;36),"Out of Range",IF(Computation!AM356="","",Computation!AM356*100))</f>
        <v/>
      </c>
      <c r="S62" s="96" t="str">
        <f t="shared" si="0"/>
        <v/>
      </c>
      <c r="T62" s="51" t="str">
        <f t="shared" si="1"/>
        <v/>
      </c>
      <c r="U62" s="50" t="str">
        <f>IF(OR(F62&lt;0,F62&gt;36,G62&lt;0,G62&gt;36),"Out of Range",IF(Computation!CB356="","",Computation!CB356))</f>
        <v/>
      </c>
    </row>
    <row r="63" spans="1:21" x14ac:dyDescent="0.3">
      <c r="A63" s="43" t="str">
        <f>IF(OR(F63="",G63=""),"",IF((C63-D63)&lt;5.5,"Unlikely Age/Education",IF(OR(C63&lt;18,C63&gt;89),"Age out of standardized range",IF(OR(D63&lt;0,D63&gt;24),"Education cannot be &lt;0 or &gt;24",IF(AND(E63&lt;&gt;"M",E63&lt;&gt;"F"),"Gender must be either M or F",IF(OR(F63&lt;0,F63&gt;36),"Time out of range",IF(OR(G63&lt;0,G63&gt;36),"Accuracy out of range",IF(Computation!I357&lt;&gt;"","Education replaced with 8/10",""))))))))</f>
        <v/>
      </c>
      <c r="B63" s="62">
        <v>59</v>
      </c>
      <c r="C63" s="100"/>
      <c r="D63" s="100"/>
      <c r="E63" s="100"/>
      <c r="F63" s="100"/>
      <c r="G63" s="100"/>
      <c r="I63" s="46" t="str">
        <f>IF(OR(F63&lt;0,F63&gt;36),"Out of Range",IF(Computation!Z357="","",Computation!Z357))</f>
        <v/>
      </c>
      <c r="J63" s="47" t="str">
        <f>IF(OR(F63&lt;0,F63&gt;36),"Out of Range",IF(Computation!AA357="","",Computation!AA357))</f>
        <v/>
      </c>
      <c r="K63" s="41" t="str">
        <f>IF(OR(F63&lt;0,F63&gt;36),"Out of Range",IF(Computation!AB357="","",Computation!AB357))</f>
        <v/>
      </c>
      <c r="L63" s="42"/>
      <c r="M63" s="46" t="str">
        <f>IF(OR(G63&lt;0,G63&gt;36),"Out of Range",IF(Computation!AD357="","",Computation!AD357))</f>
        <v/>
      </c>
      <c r="N63" s="47" t="str">
        <f>IF(OR(G63&lt;0,G63&gt;36),"Out of Range",IF(Computation!AE357="","",Computation!AE357))</f>
        <v/>
      </c>
      <c r="O63" s="41" t="str">
        <f>IF(OR(G63&lt;0,G63&gt;36),"Out of Range",IF(Computation!AF357="","",Computation!AF357))</f>
        <v/>
      </c>
      <c r="Q63" s="63" t="str">
        <f>IF(OR(F63&lt;0,F63&gt;36,G63&lt;0,G63&gt;36),"Out of Range",Computation!AL357)</f>
        <v/>
      </c>
      <c r="R63" s="52" t="str">
        <f>IF(OR(F63&lt;0,F63&gt;36,G63&lt;0,G63&gt;36),"Out of Range",IF(Computation!AM357="","",Computation!AM357*100))</f>
        <v/>
      </c>
      <c r="S63" s="96" t="str">
        <f t="shared" si="0"/>
        <v/>
      </c>
      <c r="T63" s="51" t="str">
        <f t="shared" si="1"/>
        <v/>
      </c>
      <c r="U63" s="50" t="str">
        <f>IF(OR(F63&lt;0,F63&gt;36,G63&lt;0,G63&gt;36),"Out of Range",IF(Computation!CB357="","",Computation!CB357))</f>
        <v/>
      </c>
    </row>
    <row r="64" spans="1:21" x14ac:dyDescent="0.3">
      <c r="A64" s="43" t="str">
        <f>IF(OR(F64="",G64=""),"",IF((C64-D64)&lt;5.5,"Unlikely Age/Education",IF(OR(C64&lt;18,C64&gt;89),"Age out of standardized range",IF(OR(D64&lt;0,D64&gt;24),"Education cannot be &lt;0 or &gt;24",IF(AND(E64&lt;&gt;"M",E64&lt;&gt;"F"),"Gender must be either M or F",IF(OR(F64&lt;0,F64&gt;36),"Time out of range",IF(OR(G64&lt;0,G64&gt;36),"Accuracy out of range",IF(Computation!I358&lt;&gt;"","Education replaced with 8/10",""))))))))</f>
        <v/>
      </c>
      <c r="B64" s="62">
        <v>60</v>
      </c>
      <c r="C64" s="100"/>
      <c r="D64" s="100"/>
      <c r="E64" s="100"/>
      <c r="F64" s="100"/>
      <c r="G64" s="100"/>
      <c r="I64" s="46" t="str">
        <f>IF(OR(F64&lt;0,F64&gt;36),"Out of Range",IF(Computation!Z358="","",Computation!Z358))</f>
        <v/>
      </c>
      <c r="J64" s="47" t="str">
        <f>IF(OR(F64&lt;0,F64&gt;36),"Out of Range",IF(Computation!AA358="","",Computation!AA358))</f>
        <v/>
      </c>
      <c r="K64" s="41" t="str">
        <f>IF(OR(F64&lt;0,F64&gt;36),"Out of Range",IF(Computation!AB358="","",Computation!AB358))</f>
        <v/>
      </c>
      <c r="L64" s="42"/>
      <c r="M64" s="46" t="str">
        <f>IF(OR(G64&lt;0,G64&gt;36),"Out of Range",IF(Computation!AD358="","",Computation!AD358))</f>
        <v/>
      </c>
      <c r="N64" s="47" t="str">
        <f>IF(OR(G64&lt;0,G64&gt;36),"Out of Range",IF(Computation!AE358="","",Computation!AE358))</f>
        <v/>
      </c>
      <c r="O64" s="41" t="str">
        <f>IF(OR(G64&lt;0,G64&gt;36),"Out of Range",IF(Computation!AF358="","",Computation!AF358))</f>
        <v/>
      </c>
      <c r="Q64" s="63" t="str">
        <f>IF(OR(F64&lt;0,F64&gt;36,G64&lt;0,G64&gt;36),"Out of Range",Computation!AL358)</f>
        <v/>
      </c>
      <c r="R64" s="52" t="str">
        <f>IF(OR(F64&lt;0,F64&gt;36,G64&lt;0,G64&gt;36),"Out of Range",IF(Computation!AM358="","",Computation!AM358*100))</f>
        <v/>
      </c>
      <c r="S64" s="96" t="str">
        <f t="shared" si="0"/>
        <v/>
      </c>
      <c r="T64" s="51" t="str">
        <f t="shared" si="1"/>
        <v/>
      </c>
      <c r="U64" s="50" t="str">
        <f>IF(OR(F64&lt;0,F64&gt;36,G64&lt;0,G64&gt;36),"Out of Range",IF(Computation!CB358="","",Computation!CB358))</f>
        <v/>
      </c>
    </row>
    <row r="65" spans="1:21" x14ac:dyDescent="0.3">
      <c r="A65" s="43" t="str">
        <f>IF(OR(F65="",G65=""),"",IF((C65-D65)&lt;5.5,"Unlikely Age/Education",IF(OR(C65&lt;18,C65&gt;89),"Age out of standardized range",IF(OR(D65&lt;0,D65&gt;24),"Education cannot be &lt;0 or &gt;24",IF(AND(E65&lt;&gt;"M",E65&lt;&gt;"F"),"Gender must be either M or F",IF(OR(F65&lt;0,F65&gt;36),"Time out of range",IF(OR(G65&lt;0,G65&gt;36),"Accuracy out of range",IF(Computation!I359&lt;&gt;"","Education replaced with 8/10",""))))))))</f>
        <v/>
      </c>
      <c r="B65" s="62">
        <v>61</v>
      </c>
      <c r="C65" s="100"/>
      <c r="D65" s="100"/>
      <c r="E65" s="100"/>
      <c r="F65" s="100"/>
      <c r="G65" s="100"/>
      <c r="I65" s="46" t="str">
        <f>IF(OR(F65&lt;0,F65&gt;36),"Out of Range",IF(Computation!Z359="","",Computation!Z359))</f>
        <v/>
      </c>
      <c r="J65" s="47" t="str">
        <f>IF(OR(F65&lt;0,F65&gt;36),"Out of Range",IF(Computation!AA359="","",Computation!AA359))</f>
        <v/>
      </c>
      <c r="K65" s="41" t="str">
        <f>IF(OR(F65&lt;0,F65&gt;36),"Out of Range",IF(Computation!AB359="","",Computation!AB359))</f>
        <v/>
      </c>
      <c r="L65" s="42"/>
      <c r="M65" s="46" t="str">
        <f>IF(OR(G65&lt;0,G65&gt;36),"Out of Range",IF(Computation!AD359="","",Computation!AD359))</f>
        <v/>
      </c>
      <c r="N65" s="47" t="str">
        <f>IF(OR(G65&lt;0,G65&gt;36),"Out of Range",IF(Computation!AE359="","",Computation!AE359))</f>
        <v/>
      </c>
      <c r="O65" s="41" t="str">
        <f>IF(OR(G65&lt;0,G65&gt;36),"Out of Range",IF(Computation!AF359="","",Computation!AF359))</f>
        <v/>
      </c>
      <c r="Q65" s="63" t="str">
        <f>IF(OR(F65&lt;0,F65&gt;36,G65&lt;0,G65&gt;36),"Out of Range",Computation!AL359)</f>
        <v/>
      </c>
      <c r="R65" s="52" t="str">
        <f>IF(OR(F65&lt;0,F65&gt;36,G65&lt;0,G65&gt;36),"Out of Range",IF(Computation!AM359="","",Computation!AM359*100))</f>
        <v/>
      </c>
      <c r="S65" s="96" t="str">
        <f t="shared" si="0"/>
        <v/>
      </c>
      <c r="T65" s="51" t="str">
        <f t="shared" si="1"/>
        <v/>
      </c>
      <c r="U65" s="50" t="str">
        <f>IF(OR(F65&lt;0,F65&gt;36,G65&lt;0,G65&gt;36),"Out of Range",IF(Computation!CB359="","",Computation!CB359))</f>
        <v/>
      </c>
    </row>
    <row r="66" spans="1:21" x14ac:dyDescent="0.3">
      <c r="A66" s="43" t="str">
        <f>IF(OR(F66="",G66=""),"",IF((C66-D66)&lt;5.5,"Unlikely Age/Education",IF(OR(C66&lt;18,C66&gt;89),"Age out of standardized range",IF(OR(D66&lt;0,D66&gt;24),"Education cannot be &lt;0 or &gt;24",IF(AND(E66&lt;&gt;"M",E66&lt;&gt;"F"),"Gender must be either M or F",IF(OR(F66&lt;0,F66&gt;36),"Time out of range",IF(OR(G66&lt;0,G66&gt;36),"Accuracy out of range",IF(Computation!I360&lt;&gt;"","Education replaced with 8/10",""))))))))</f>
        <v/>
      </c>
      <c r="B66" s="62">
        <v>62</v>
      </c>
      <c r="C66" s="100"/>
      <c r="D66" s="100"/>
      <c r="E66" s="100"/>
      <c r="F66" s="100"/>
      <c r="G66" s="100"/>
      <c r="I66" s="46" t="str">
        <f>IF(OR(F66&lt;0,F66&gt;36),"Out of Range",IF(Computation!Z360="","",Computation!Z360))</f>
        <v/>
      </c>
      <c r="J66" s="47" t="str">
        <f>IF(OR(F66&lt;0,F66&gt;36),"Out of Range",IF(Computation!AA360="","",Computation!AA360))</f>
        <v/>
      </c>
      <c r="K66" s="41" t="str">
        <f>IF(OR(F66&lt;0,F66&gt;36),"Out of Range",IF(Computation!AB360="","",Computation!AB360))</f>
        <v/>
      </c>
      <c r="L66" s="42"/>
      <c r="M66" s="46" t="str">
        <f>IF(OR(G66&lt;0,G66&gt;36),"Out of Range",IF(Computation!AD360="","",Computation!AD360))</f>
        <v/>
      </c>
      <c r="N66" s="47" t="str">
        <f>IF(OR(G66&lt;0,G66&gt;36),"Out of Range",IF(Computation!AE360="","",Computation!AE360))</f>
        <v/>
      </c>
      <c r="O66" s="41" t="str">
        <f>IF(OR(G66&lt;0,G66&gt;36),"Out of Range",IF(Computation!AF360="","",Computation!AF360))</f>
        <v/>
      </c>
      <c r="Q66" s="63" t="str">
        <f>IF(OR(F66&lt;0,F66&gt;36,G66&lt;0,G66&gt;36),"Out of Range",Computation!AL360)</f>
        <v/>
      </c>
      <c r="R66" s="52" t="str">
        <f>IF(OR(F66&lt;0,F66&gt;36,G66&lt;0,G66&gt;36),"Out of Range",IF(Computation!AM360="","",Computation!AM360*100))</f>
        <v/>
      </c>
      <c r="S66" s="96" t="str">
        <f t="shared" si="0"/>
        <v/>
      </c>
      <c r="T66" s="51" t="str">
        <f t="shared" si="1"/>
        <v/>
      </c>
      <c r="U66" s="50" t="str">
        <f>IF(OR(F66&lt;0,F66&gt;36,G66&lt;0,G66&gt;36),"Out of Range",IF(Computation!CB360="","",Computation!CB360))</f>
        <v/>
      </c>
    </row>
    <row r="67" spans="1:21" x14ac:dyDescent="0.3">
      <c r="A67" s="43" t="str">
        <f>IF(OR(F67="",G67=""),"",IF((C67-D67)&lt;5.5,"Unlikely Age/Education",IF(OR(C67&lt;18,C67&gt;89),"Age out of standardized range",IF(OR(D67&lt;0,D67&gt;24),"Education cannot be &lt;0 or &gt;24",IF(AND(E67&lt;&gt;"M",E67&lt;&gt;"F"),"Gender must be either M or F",IF(OR(F67&lt;0,F67&gt;36),"Time out of range",IF(OR(G67&lt;0,G67&gt;36),"Accuracy out of range",IF(Computation!I361&lt;&gt;"","Education replaced with 8/10",""))))))))</f>
        <v/>
      </c>
      <c r="B67" s="62">
        <v>63</v>
      </c>
      <c r="C67" s="100"/>
      <c r="D67" s="101"/>
      <c r="E67" s="100"/>
      <c r="F67" s="100"/>
      <c r="G67" s="100"/>
      <c r="I67" s="46" t="str">
        <f>IF(OR(F67&lt;0,F67&gt;36),"Out of Range",IF(Computation!Z361="","",Computation!Z361))</f>
        <v/>
      </c>
      <c r="J67" s="47" t="str">
        <f>IF(OR(F67&lt;0,F67&gt;36),"Out of Range",IF(Computation!AA361="","",Computation!AA361))</f>
        <v/>
      </c>
      <c r="K67" s="41" t="str">
        <f>IF(OR(F67&lt;0,F67&gt;36),"Out of Range",IF(Computation!AB361="","",Computation!AB361))</f>
        <v/>
      </c>
      <c r="L67" s="42"/>
      <c r="M67" s="46" t="str">
        <f>IF(OR(G67&lt;0,G67&gt;36),"Out of Range",IF(Computation!AD361="","",Computation!AD361))</f>
        <v/>
      </c>
      <c r="N67" s="47" t="str">
        <f>IF(OR(G67&lt;0,G67&gt;36),"Out of Range",IF(Computation!AE361="","",Computation!AE361))</f>
        <v/>
      </c>
      <c r="O67" s="41" t="str">
        <f>IF(OR(G67&lt;0,G67&gt;36),"Out of Range",IF(Computation!AF361="","",Computation!AF361))</f>
        <v/>
      </c>
      <c r="Q67" s="63" t="str">
        <f>IF(OR(F67&lt;0,F67&gt;36,G67&lt;0,G67&gt;36),"Out of Range",Computation!AL361)</f>
        <v/>
      </c>
      <c r="R67" s="52" t="str">
        <f>IF(OR(F67&lt;0,F67&gt;36,G67&lt;0,G67&gt;36),"Out of Range",IF(Computation!AM361="","",Computation!AM361*100))</f>
        <v/>
      </c>
      <c r="S67" s="96" t="str">
        <f t="shared" si="0"/>
        <v/>
      </c>
      <c r="T67" s="51" t="str">
        <f t="shared" si="1"/>
        <v/>
      </c>
      <c r="U67" s="50" t="str">
        <f>IF(OR(F67&lt;0,F67&gt;36,G67&lt;0,G67&gt;36),"Out of Range",IF(Computation!CB361="","",Computation!CB361))</f>
        <v/>
      </c>
    </row>
    <row r="68" spans="1:21" x14ac:dyDescent="0.3">
      <c r="A68" s="43" t="str">
        <f>IF(OR(F68="",G68=""),"",IF((C68-D68)&lt;5.5,"Unlikely Age/Education",IF(OR(C68&lt;18,C68&gt;89),"Age out of standardized range",IF(OR(D68&lt;0,D68&gt;24),"Education cannot be &lt;0 or &gt;24",IF(AND(E68&lt;&gt;"M",E68&lt;&gt;"F"),"Gender must be either M or F",IF(OR(F68&lt;0,F68&gt;36),"Time out of range",IF(OR(G68&lt;0,G68&gt;36),"Accuracy out of range",IF(Computation!I362&lt;&gt;"","Education replaced with 8/10",""))))))))</f>
        <v/>
      </c>
      <c r="B68" s="62">
        <v>64</v>
      </c>
      <c r="C68" s="100"/>
      <c r="D68" s="101"/>
      <c r="E68" s="100"/>
      <c r="F68" s="100"/>
      <c r="G68" s="100"/>
      <c r="I68" s="46" t="str">
        <f>IF(OR(F68&lt;0,F68&gt;36),"Out of Range",IF(Computation!Z362="","",Computation!Z362))</f>
        <v/>
      </c>
      <c r="J68" s="47" t="str">
        <f>IF(OR(F68&lt;0,F68&gt;36),"Out of Range",IF(Computation!AA362="","",Computation!AA362))</f>
        <v/>
      </c>
      <c r="K68" s="41" t="str">
        <f>IF(OR(F68&lt;0,F68&gt;36),"Out of Range",IF(Computation!AB362="","",Computation!AB362))</f>
        <v/>
      </c>
      <c r="L68" s="42"/>
      <c r="M68" s="46" t="str">
        <f>IF(OR(G68&lt;0,G68&gt;36),"Out of Range",IF(Computation!AD362="","",Computation!AD362))</f>
        <v/>
      </c>
      <c r="N68" s="47" t="str">
        <f>IF(OR(G68&lt;0,G68&gt;36),"Out of Range",IF(Computation!AE362="","",Computation!AE362))</f>
        <v/>
      </c>
      <c r="O68" s="41" t="str">
        <f>IF(OR(G68&lt;0,G68&gt;36),"Out of Range",IF(Computation!AF362="","",Computation!AF362))</f>
        <v/>
      </c>
      <c r="Q68" s="63" t="str">
        <f>IF(OR(F68&lt;0,F68&gt;36,G68&lt;0,G68&gt;36),"Out of Range",Computation!AL362)</f>
        <v/>
      </c>
      <c r="R68" s="52" t="str">
        <f>IF(OR(F68&lt;0,F68&gt;36,G68&lt;0,G68&gt;36),"Out of Range",IF(Computation!AM362="","",Computation!AM362*100))</f>
        <v/>
      </c>
      <c r="S68" s="96" t="str">
        <f t="shared" si="0"/>
        <v/>
      </c>
      <c r="T68" s="51" t="str">
        <f t="shared" si="1"/>
        <v/>
      </c>
      <c r="U68" s="50" t="str">
        <f>IF(OR(F68&lt;0,F68&gt;36,G68&lt;0,G68&gt;36),"Out of Range",IF(Computation!CB362="","",Computation!CB362))</f>
        <v/>
      </c>
    </row>
    <row r="69" spans="1:21" x14ac:dyDescent="0.3">
      <c r="A69" s="43" t="str">
        <f>IF(OR(F69="",G69=""),"",IF((C69-D69)&lt;5.5,"Unlikely Age/Education",IF(OR(C69&lt;18,C69&gt;89),"Age out of standardized range",IF(OR(D69&lt;0,D69&gt;24),"Education cannot be &lt;0 or &gt;24",IF(AND(E69&lt;&gt;"M",E69&lt;&gt;"F"),"Gender must be either M or F",IF(OR(F69&lt;0,F69&gt;36),"Time out of range",IF(OR(G69&lt;0,G69&gt;36),"Accuracy out of range",IF(Computation!I363&lt;&gt;"","Education replaced with 8/10",""))))))))</f>
        <v/>
      </c>
      <c r="B69" s="62">
        <v>65</v>
      </c>
      <c r="C69" s="100"/>
      <c r="D69" s="100"/>
      <c r="E69" s="100"/>
      <c r="F69" s="100"/>
      <c r="G69" s="100"/>
      <c r="I69" s="46" t="str">
        <f>IF(OR(F69&lt;0,F69&gt;36),"Out of Range",IF(Computation!Z363="","",Computation!Z363))</f>
        <v/>
      </c>
      <c r="J69" s="47" t="str">
        <f>IF(OR(F69&lt;0,F69&gt;36),"Out of Range",IF(Computation!AA363="","",Computation!AA363))</f>
        <v/>
      </c>
      <c r="K69" s="41" t="str">
        <f>IF(OR(F69&lt;0,F69&gt;36),"Out of Range",IF(Computation!AB363="","",Computation!AB363))</f>
        <v/>
      </c>
      <c r="L69" s="42"/>
      <c r="M69" s="46" t="str">
        <f>IF(OR(G69&lt;0,G69&gt;36),"Out of Range",IF(Computation!AD363="","",Computation!AD363))</f>
        <v/>
      </c>
      <c r="N69" s="47" t="str">
        <f>IF(OR(G69&lt;0,G69&gt;36),"Out of Range",IF(Computation!AE363="","",Computation!AE363))</f>
        <v/>
      </c>
      <c r="O69" s="41" t="str">
        <f>IF(OR(G69&lt;0,G69&gt;36),"Out of Range",IF(Computation!AF363="","",Computation!AF363))</f>
        <v/>
      </c>
      <c r="Q69" s="63" t="str">
        <f>IF(OR(F69&lt;0,F69&gt;36,G69&lt;0,G69&gt;36),"Out of Range",Computation!AL363)</f>
        <v/>
      </c>
      <c r="R69" s="52" t="str">
        <f>IF(OR(F69&lt;0,F69&gt;36,G69&lt;0,G69&gt;36),"Out of Range",IF(Computation!AM363="","",Computation!AM363*100))</f>
        <v/>
      </c>
      <c r="S69" s="96" t="str">
        <f t="shared" si="0"/>
        <v/>
      </c>
      <c r="T69" s="51" t="str">
        <f t="shared" si="1"/>
        <v/>
      </c>
      <c r="U69" s="50" t="str">
        <f>IF(OR(F69&lt;0,F69&gt;36,G69&lt;0,G69&gt;36),"Out of Range",IF(Computation!CB363="","",Computation!CB363))</f>
        <v/>
      </c>
    </row>
    <row r="70" spans="1:21" x14ac:dyDescent="0.3">
      <c r="A70" s="43" t="str">
        <f>IF(OR(F70="",G70=""),"",IF((C70-D70)&lt;5.5,"Unlikely Age/Education",IF(OR(C70&lt;18,C70&gt;89),"Age out of standardized range",IF(OR(D70&lt;0,D70&gt;24),"Education cannot be &lt;0 or &gt;24",IF(AND(E70&lt;&gt;"M",E70&lt;&gt;"F"),"Gender must be either M or F",IF(OR(F70&lt;0,F70&gt;36),"Time out of range",IF(OR(G70&lt;0,G70&gt;36),"Accuracy out of range",IF(Computation!I364&lt;&gt;"","Education replaced with 8/10",""))))))))</f>
        <v/>
      </c>
      <c r="B70" s="62">
        <v>66</v>
      </c>
      <c r="C70" s="100"/>
      <c r="D70" s="101"/>
      <c r="E70" s="100"/>
      <c r="F70" s="100"/>
      <c r="G70" s="100"/>
      <c r="I70" s="46" t="str">
        <f>IF(OR(F70&lt;0,F70&gt;36),"Out of Range",IF(Computation!Z364="","",Computation!Z364))</f>
        <v/>
      </c>
      <c r="J70" s="47" t="str">
        <f>IF(OR(F70&lt;0,F70&gt;36),"Out of Range",IF(Computation!AA364="","",Computation!AA364))</f>
        <v/>
      </c>
      <c r="K70" s="41" t="str">
        <f>IF(OR(F70&lt;0,F70&gt;36),"Out of Range",IF(Computation!AB364="","",Computation!AB364))</f>
        <v/>
      </c>
      <c r="L70" s="42"/>
      <c r="M70" s="46" t="str">
        <f>IF(OR(G70&lt;0,G70&gt;36),"Out of Range",IF(Computation!AD364="","",Computation!AD364))</f>
        <v/>
      </c>
      <c r="N70" s="47" t="str">
        <f>IF(OR(G70&lt;0,G70&gt;36),"Out of Range",IF(Computation!AE364="","",Computation!AE364))</f>
        <v/>
      </c>
      <c r="O70" s="41" t="str">
        <f>IF(OR(G70&lt;0,G70&gt;36),"Out of Range",IF(Computation!AF364="","",Computation!AF364))</f>
        <v/>
      </c>
      <c r="Q70" s="63" t="str">
        <f>IF(OR(F70&lt;0,F70&gt;36,G70&lt;0,G70&gt;36),"Out of Range",Computation!AL364)</f>
        <v/>
      </c>
      <c r="R70" s="52" t="str">
        <f>IF(OR(F70&lt;0,F70&gt;36,G70&lt;0,G70&gt;36),"Out of Range",IF(Computation!AM364="","",Computation!AM364*100))</f>
        <v/>
      </c>
      <c r="S70" s="96" t="str">
        <f t="shared" ref="S70:S104" si="2">IF(R70="","",R70/100)</f>
        <v/>
      </c>
      <c r="T70" s="51" t="str">
        <f t="shared" ref="T70:T104" si="3">IF(OR($T$2="",$T$2&lt;0,$T$2&gt;1,ISNUMBER($T$2)=FALSE),"Alpha issue",IF(OR(F70&lt;0,F70&gt;36,G70&lt;0,G70&gt;36),"Out of Range",IF(R70="","",IF(R70&gt;$T$2*100,"Normal",IF(OR(U70="Fast",U70="Accurate",U70="Fast-accurate"),"Above-normal","DEFICIT")))))</f>
        <v/>
      </c>
      <c r="U70" s="50" t="str">
        <f>IF(OR(F70&lt;0,F70&gt;36,G70&lt;0,G70&gt;36),"Out of Range",IF(Computation!CB364="","",Computation!CB364))</f>
        <v/>
      </c>
    </row>
    <row r="71" spans="1:21" x14ac:dyDescent="0.3">
      <c r="A71" s="43" t="str">
        <f>IF(OR(F71="",G71=""),"",IF((C71-D71)&lt;5.5,"Unlikely Age/Education",IF(OR(C71&lt;18,C71&gt;89),"Age out of standardized range",IF(OR(D71&lt;0,D71&gt;24),"Education cannot be &lt;0 or &gt;24",IF(AND(E71&lt;&gt;"M",E71&lt;&gt;"F"),"Gender must be either M or F",IF(OR(F71&lt;0,F71&gt;36),"Time out of range",IF(OR(G71&lt;0,G71&gt;36),"Accuracy out of range",IF(Computation!I365&lt;&gt;"","Education replaced with 8/10",""))))))))</f>
        <v/>
      </c>
      <c r="B71" s="62">
        <v>67</v>
      </c>
      <c r="C71" s="100"/>
      <c r="D71" s="101"/>
      <c r="E71" s="100"/>
      <c r="F71" s="100"/>
      <c r="G71" s="100"/>
      <c r="I71" s="46" t="str">
        <f>IF(OR(F71&lt;0,F71&gt;36),"Out of Range",IF(Computation!Z365="","",Computation!Z365))</f>
        <v/>
      </c>
      <c r="J71" s="47" t="str">
        <f>IF(OR(F71&lt;0,F71&gt;36),"Out of Range",IF(Computation!AA365="","",Computation!AA365))</f>
        <v/>
      </c>
      <c r="K71" s="41" t="str">
        <f>IF(OR(F71&lt;0,F71&gt;36),"Out of Range",IF(Computation!AB365="","",Computation!AB365))</f>
        <v/>
      </c>
      <c r="L71" s="42"/>
      <c r="M71" s="46" t="str">
        <f>IF(OR(G71&lt;0,G71&gt;36),"Out of Range",IF(Computation!AD365="","",Computation!AD365))</f>
        <v/>
      </c>
      <c r="N71" s="47" t="str">
        <f>IF(OR(G71&lt;0,G71&gt;36),"Out of Range",IF(Computation!AE365="","",Computation!AE365))</f>
        <v/>
      </c>
      <c r="O71" s="41" t="str">
        <f>IF(OR(G71&lt;0,G71&gt;36),"Out of Range",IF(Computation!AF365="","",Computation!AF365))</f>
        <v/>
      </c>
      <c r="Q71" s="63" t="str">
        <f>IF(OR(F71&lt;0,F71&gt;36,G71&lt;0,G71&gt;36),"Out of Range",Computation!AL365)</f>
        <v/>
      </c>
      <c r="R71" s="52" t="str">
        <f>IF(OR(F71&lt;0,F71&gt;36,G71&lt;0,G71&gt;36),"Out of Range",IF(Computation!AM365="","",Computation!AM365*100))</f>
        <v/>
      </c>
      <c r="S71" s="96" t="str">
        <f t="shared" si="2"/>
        <v/>
      </c>
      <c r="T71" s="51" t="str">
        <f t="shared" si="3"/>
        <v/>
      </c>
      <c r="U71" s="50" t="str">
        <f>IF(OR(F71&lt;0,F71&gt;36,G71&lt;0,G71&gt;36),"Out of Range",IF(Computation!CB365="","",Computation!CB365))</f>
        <v/>
      </c>
    </row>
    <row r="72" spans="1:21" x14ac:dyDescent="0.3">
      <c r="A72" s="43" t="str">
        <f>IF(OR(F72="",G72=""),"",IF((C72-D72)&lt;5.5,"Unlikely Age/Education",IF(OR(C72&lt;18,C72&gt;89),"Age out of standardized range",IF(OR(D72&lt;0,D72&gt;24),"Education cannot be &lt;0 or &gt;24",IF(AND(E72&lt;&gt;"M",E72&lt;&gt;"F"),"Gender must be either M or F",IF(OR(F72&lt;0,F72&gt;36),"Time out of range",IF(OR(G72&lt;0,G72&gt;36),"Accuracy out of range",IF(Computation!I366&lt;&gt;"","Education replaced with 8/10",""))))))))</f>
        <v/>
      </c>
      <c r="B72" s="62">
        <v>68</v>
      </c>
      <c r="C72" s="100"/>
      <c r="D72" s="100"/>
      <c r="E72" s="100"/>
      <c r="F72" s="100"/>
      <c r="G72" s="100"/>
      <c r="I72" s="46" t="str">
        <f>IF(OR(F72&lt;0,F72&gt;36),"Out of Range",IF(Computation!Z366="","",Computation!Z366))</f>
        <v/>
      </c>
      <c r="J72" s="47" t="str">
        <f>IF(OR(F72&lt;0,F72&gt;36),"Out of Range",IF(Computation!AA366="","",Computation!AA366))</f>
        <v/>
      </c>
      <c r="K72" s="41" t="str">
        <f>IF(OR(F72&lt;0,F72&gt;36),"Out of Range",IF(Computation!AB366="","",Computation!AB366))</f>
        <v/>
      </c>
      <c r="L72" s="42"/>
      <c r="M72" s="46" t="str">
        <f>IF(OR(G72&lt;0,G72&gt;36),"Out of Range",IF(Computation!AD366="","",Computation!AD366))</f>
        <v/>
      </c>
      <c r="N72" s="47" t="str">
        <f>IF(OR(G72&lt;0,G72&gt;36),"Out of Range",IF(Computation!AE366="","",Computation!AE366))</f>
        <v/>
      </c>
      <c r="O72" s="41" t="str">
        <f>IF(OR(G72&lt;0,G72&gt;36),"Out of Range",IF(Computation!AF366="","",Computation!AF366))</f>
        <v/>
      </c>
      <c r="Q72" s="63" t="str">
        <f>IF(OR(F72&lt;0,F72&gt;36,G72&lt;0,G72&gt;36),"Out of Range",Computation!AL366)</f>
        <v/>
      </c>
      <c r="R72" s="52" t="str">
        <f>IF(OR(F72&lt;0,F72&gt;36,G72&lt;0,G72&gt;36),"Out of Range",IF(Computation!AM366="","",Computation!AM366*100))</f>
        <v/>
      </c>
      <c r="S72" s="96" t="str">
        <f t="shared" si="2"/>
        <v/>
      </c>
      <c r="T72" s="51" t="str">
        <f t="shared" si="3"/>
        <v/>
      </c>
      <c r="U72" s="50" t="str">
        <f>IF(OR(F72&lt;0,F72&gt;36,G72&lt;0,G72&gt;36),"Out of Range",IF(Computation!CB366="","",Computation!CB366))</f>
        <v/>
      </c>
    </row>
    <row r="73" spans="1:21" x14ac:dyDescent="0.3">
      <c r="A73" s="43" t="str">
        <f>IF(OR(F73="",G73=""),"",IF((C73-D73)&lt;5.5,"Unlikely Age/Education",IF(OR(C73&lt;18,C73&gt;89),"Age out of standardized range",IF(OR(D73&lt;0,D73&gt;24),"Education cannot be &lt;0 or &gt;24",IF(AND(E73&lt;&gt;"M",E73&lt;&gt;"F"),"Gender must be either M or F",IF(OR(F73&lt;0,F73&gt;36),"Time out of range",IF(OR(G73&lt;0,G73&gt;36),"Accuracy out of range",IF(Computation!I367&lt;&gt;"","Education replaced with 8/10",""))))))))</f>
        <v/>
      </c>
      <c r="B73" s="62">
        <v>69</v>
      </c>
      <c r="C73" s="100"/>
      <c r="D73" s="100"/>
      <c r="E73" s="100"/>
      <c r="F73" s="100"/>
      <c r="G73" s="100"/>
      <c r="I73" s="46" t="str">
        <f>IF(OR(F73&lt;0,F73&gt;36),"Out of Range",IF(Computation!Z367="","",Computation!Z367))</f>
        <v/>
      </c>
      <c r="J73" s="47" t="str">
        <f>IF(OR(F73&lt;0,F73&gt;36),"Out of Range",IF(Computation!AA367="","",Computation!AA367))</f>
        <v/>
      </c>
      <c r="K73" s="41" t="str">
        <f>IF(OR(F73&lt;0,F73&gt;36),"Out of Range",IF(Computation!AB367="","",Computation!AB367))</f>
        <v/>
      </c>
      <c r="L73" s="42"/>
      <c r="M73" s="46" t="str">
        <f>IF(OR(G73&lt;0,G73&gt;36),"Out of Range",IF(Computation!AD367="","",Computation!AD367))</f>
        <v/>
      </c>
      <c r="N73" s="47" t="str">
        <f>IF(OR(G73&lt;0,G73&gt;36),"Out of Range",IF(Computation!AE367="","",Computation!AE367))</f>
        <v/>
      </c>
      <c r="O73" s="41" t="str">
        <f>IF(OR(G73&lt;0,G73&gt;36),"Out of Range",IF(Computation!AF367="","",Computation!AF367))</f>
        <v/>
      </c>
      <c r="Q73" s="63" t="str">
        <f>IF(OR(F73&lt;0,F73&gt;36,G73&lt;0,G73&gt;36),"Out of Range",Computation!AL367)</f>
        <v/>
      </c>
      <c r="R73" s="52" t="str">
        <f>IF(OR(F73&lt;0,F73&gt;36,G73&lt;0,G73&gt;36),"Out of Range",IF(Computation!AM367="","",Computation!AM367*100))</f>
        <v/>
      </c>
      <c r="S73" s="96" t="str">
        <f t="shared" si="2"/>
        <v/>
      </c>
      <c r="T73" s="51" t="str">
        <f t="shared" si="3"/>
        <v/>
      </c>
      <c r="U73" s="50" t="str">
        <f>IF(OR(F73&lt;0,F73&gt;36,G73&lt;0,G73&gt;36),"Out of Range",IF(Computation!CB367="","",Computation!CB367))</f>
        <v/>
      </c>
    </row>
    <row r="74" spans="1:21" x14ac:dyDescent="0.3">
      <c r="A74" s="43" t="str">
        <f>IF(OR(F74="",G74=""),"",IF((C74-D74)&lt;5.5,"Unlikely Age/Education",IF(OR(C74&lt;18,C74&gt;89),"Age out of standardized range",IF(OR(D74&lt;0,D74&gt;24),"Education cannot be &lt;0 or &gt;24",IF(AND(E74&lt;&gt;"M",E74&lt;&gt;"F"),"Gender must be either M or F",IF(OR(F74&lt;0,F74&gt;36),"Time out of range",IF(OR(G74&lt;0,G74&gt;36),"Accuracy out of range",IF(Computation!I368&lt;&gt;"","Education replaced with 8/10",""))))))))</f>
        <v/>
      </c>
      <c r="B74" s="62">
        <v>70</v>
      </c>
      <c r="C74" s="100"/>
      <c r="D74" s="100"/>
      <c r="E74" s="100"/>
      <c r="F74" s="103"/>
      <c r="G74" s="103"/>
      <c r="I74" s="46" t="str">
        <f>IF(OR(F74&lt;0,F74&gt;36),"Out of Range",IF(Computation!Z368="","",Computation!Z368))</f>
        <v/>
      </c>
      <c r="J74" s="47" t="str">
        <f>IF(OR(F74&lt;0,F74&gt;36),"Out of Range",IF(Computation!AA368="","",Computation!AA368))</f>
        <v/>
      </c>
      <c r="K74" s="41" t="str">
        <f>IF(OR(F74&lt;0,F74&gt;36),"Out of Range",IF(Computation!AB368="","",Computation!AB368))</f>
        <v/>
      </c>
      <c r="L74" s="42"/>
      <c r="M74" s="46" t="str">
        <f>IF(OR(G74&lt;0,G74&gt;36),"Out of Range",IF(Computation!AD368="","",Computation!AD368))</f>
        <v/>
      </c>
      <c r="N74" s="47" t="str">
        <f>IF(OR(G74&lt;0,G74&gt;36),"Out of Range",IF(Computation!AE368="","",Computation!AE368))</f>
        <v/>
      </c>
      <c r="O74" s="41" t="str">
        <f>IF(OR(G74&lt;0,G74&gt;36),"Out of Range",IF(Computation!AF368="","",Computation!AF368))</f>
        <v/>
      </c>
      <c r="Q74" s="63" t="str">
        <f>IF(OR(F74&lt;0,F74&gt;36,G74&lt;0,G74&gt;36),"Out of Range",Computation!AL368)</f>
        <v/>
      </c>
      <c r="R74" s="52" t="str">
        <f>IF(OR(F74&lt;0,F74&gt;36,G74&lt;0,G74&gt;36),"Out of Range",IF(Computation!AM368="","",Computation!AM368*100))</f>
        <v/>
      </c>
      <c r="S74" s="96" t="str">
        <f t="shared" si="2"/>
        <v/>
      </c>
      <c r="T74" s="51" t="str">
        <f t="shared" si="3"/>
        <v/>
      </c>
      <c r="U74" s="50" t="str">
        <f>IF(OR(F74&lt;0,F74&gt;36,G74&lt;0,G74&gt;36),"Out of Range",IF(Computation!CB368="","",Computation!CB368))</f>
        <v/>
      </c>
    </row>
    <row r="75" spans="1:21" x14ac:dyDescent="0.3">
      <c r="A75" s="43" t="str">
        <f>IF(OR(F75="",G75=""),"",IF((C75-D75)&lt;5.5,"Unlikely Age/Education",IF(OR(C75&lt;18,C75&gt;89),"Age out of standardized range",IF(OR(D75&lt;0,D75&gt;24),"Education cannot be &lt;0 or &gt;24",IF(AND(E75&lt;&gt;"M",E75&lt;&gt;"F"),"Gender must be either M or F",IF(OR(F75&lt;0,F75&gt;36),"Time out of range",IF(OR(G75&lt;0,G75&gt;36),"Accuracy out of range",IF(Computation!I369&lt;&gt;"","Education replaced with 8/10",""))))))))</f>
        <v/>
      </c>
      <c r="B75" s="62">
        <v>71</v>
      </c>
      <c r="C75" s="102"/>
      <c r="D75" s="102"/>
      <c r="E75" s="100"/>
      <c r="F75" s="102"/>
      <c r="G75" s="102"/>
      <c r="I75" s="46" t="str">
        <f>IF(OR(F75&lt;0,F75&gt;36),"Out of Range",IF(Computation!Z369="","",Computation!Z369))</f>
        <v/>
      </c>
      <c r="J75" s="47" t="str">
        <f>IF(OR(F75&lt;0,F75&gt;36),"Out of Range",IF(Computation!AA369="","",Computation!AA369))</f>
        <v/>
      </c>
      <c r="K75" s="41" t="str">
        <f>IF(OR(F75&lt;0,F75&gt;36),"Out of Range",IF(Computation!AB369="","",Computation!AB369))</f>
        <v/>
      </c>
      <c r="L75" s="42"/>
      <c r="M75" s="46" t="str">
        <f>IF(OR(G75&lt;0,G75&gt;36),"Out of Range",IF(Computation!AD369="","",Computation!AD369))</f>
        <v/>
      </c>
      <c r="N75" s="47" t="str">
        <f>IF(OR(G75&lt;0,G75&gt;36),"Out of Range",IF(Computation!AE369="","",Computation!AE369))</f>
        <v/>
      </c>
      <c r="O75" s="41" t="str">
        <f>IF(OR(G75&lt;0,G75&gt;36),"Out of Range",IF(Computation!AF369="","",Computation!AF369))</f>
        <v/>
      </c>
      <c r="Q75" s="63" t="str">
        <f>IF(OR(F75&lt;0,F75&gt;36,G75&lt;0,G75&gt;36),"Out of Range",Computation!AL369)</f>
        <v/>
      </c>
      <c r="R75" s="52" t="str">
        <f>IF(OR(F75&lt;0,F75&gt;36,G75&lt;0,G75&gt;36),"Out of Range",IF(Computation!AM369="","",Computation!AM369*100))</f>
        <v/>
      </c>
      <c r="S75" s="96" t="str">
        <f t="shared" si="2"/>
        <v/>
      </c>
      <c r="T75" s="51" t="str">
        <f t="shared" si="3"/>
        <v/>
      </c>
      <c r="U75" s="50" t="str">
        <f>IF(OR(F75&lt;0,F75&gt;36,G75&lt;0,G75&gt;36),"Out of Range",IF(Computation!CB369="","",Computation!CB369))</f>
        <v/>
      </c>
    </row>
    <row r="76" spans="1:21" x14ac:dyDescent="0.3">
      <c r="A76" s="43" t="str">
        <f>IF(OR(F76="",G76=""),"",IF((C76-D76)&lt;5.5,"Unlikely Age/Education",IF(OR(C76&lt;18,C76&gt;89),"Age out of standardized range",IF(OR(D76&lt;0,D76&gt;24),"Education cannot be &lt;0 or &gt;24",IF(AND(E76&lt;&gt;"M",E76&lt;&gt;"F"),"Gender must be either M or F",IF(OR(F76&lt;0,F76&gt;36),"Time out of range",IF(OR(G76&lt;0,G76&gt;36),"Accuracy out of range",IF(Computation!I370&lt;&gt;"","Education replaced with 8/10",""))))))))</f>
        <v/>
      </c>
      <c r="B76" s="62">
        <v>72</v>
      </c>
      <c r="C76" s="100"/>
      <c r="D76" s="100"/>
      <c r="E76" s="100"/>
      <c r="F76" s="100"/>
      <c r="G76" s="100"/>
      <c r="I76" s="46" t="str">
        <f>IF(OR(F76&lt;0,F76&gt;36),"Out of Range",IF(Computation!Z370="","",Computation!Z370))</f>
        <v/>
      </c>
      <c r="J76" s="47" t="str">
        <f>IF(OR(F76&lt;0,F76&gt;36),"Out of Range",IF(Computation!AA370="","",Computation!AA370))</f>
        <v/>
      </c>
      <c r="K76" s="41" t="str">
        <f>IF(OR(F76&lt;0,F76&gt;36),"Out of Range",IF(Computation!AB370="","",Computation!AB370))</f>
        <v/>
      </c>
      <c r="L76" s="42"/>
      <c r="M76" s="46" t="str">
        <f>IF(OR(G76&lt;0,G76&gt;36),"Out of Range",IF(Computation!AD370="","",Computation!AD370))</f>
        <v/>
      </c>
      <c r="N76" s="47" t="str">
        <f>IF(OR(G76&lt;0,G76&gt;36),"Out of Range",IF(Computation!AE370="","",Computation!AE370))</f>
        <v/>
      </c>
      <c r="O76" s="41" t="str">
        <f>IF(OR(G76&lt;0,G76&gt;36),"Out of Range",IF(Computation!AF370="","",Computation!AF370))</f>
        <v/>
      </c>
      <c r="Q76" s="63" t="str">
        <f>IF(OR(F76&lt;0,F76&gt;36,G76&lt;0,G76&gt;36),"Out of Range",Computation!AL370)</f>
        <v/>
      </c>
      <c r="R76" s="52" t="str">
        <f>IF(OR(F76&lt;0,F76&gt;36,G76&lt;0,G76&gt;36),"Out of Range",IF(Computation!AM370="","",Computation!AM370*100))</f>
        <v/>
      </c>
      <c r="S76" s="96" t="str">
        <f t="shared" si="2"/>
        <v/>
      </c>
      <c r="T76" s="51" t="str">
        <f t="shared" si="3"/>
        <v/>
      </c>
      <c r="U76" s="50" t="str">
        <f>IF(OR(F76&lt;0,F76&gt;36,G76&lt;0,G76&gt;36),"Out of Range",IF(Computation!CB370="","",Computation!CB370))</f>
        <v/>
      </c>
    </row>
    <row r="77" spans="1:21" x14ac:dyDescent="0.3">
      <c r="A77" s="43" t="str">
        <f>IF(OR(F77="",G77=""),"",IF((C77-D77)&lt;5.5,"Unlikely Age/Education",IF(OR(C77&lt;18,C77&gt;89),"Age out of standardized range",IF(OR(D77&lt;0,D77&gt;24),"Education cannot be &lt;0 or &gt;24",IF(AND(E77&lt;&gt;"M",E77&lt;&gt;"F"),"Gender must be either M or F",IF(OR(F77&lt;0,F77&gt;36),"Time out of range",IF(OR(G77&lt;0,G77&gt;36),"Accuracy out of range",IF(Computation!I371&lt;&gt;"","Education replaced with 8/10",""))))))))</f>
        <v/>
      </c>
      <c r="B77" s="62">
        <v>73</v>
      </c>
      <c r="C77" s="100"/>
      <c r="D77" s="101"/>
      <c r="E77" s="100"/>
      <c r="F77" s="100"/>
      <c r="G77" s="100"/>
      <c r="I77" s="46" t="str">
        <f>IF(OR(F77&lt;0,F77&gt;36),"Out of Range",IF(Computation!Z371="","",Computation!Z371))</f>
        <v/>
      </c>
      <c r="J77" s="47" t="str">
        <f>IF(OR(F77&lt;0,F77&gt;36),"Out of Range",IF(Computation!AA371="","",Computation!AA371))</f>
        <v/>
      </c>
      <c r="K77" s="41" t="str">
        <f>IF(OR(F77&lt;0,F77&gt;36),"Out of Range",IF(Computation!AB371="","",Computation!AB371))</f>
        <v/>
      </c>
      <c r="L77" s="42"/>
      <c r="M77" s="46" t="str">
        <f>IF(OR(G77&lt;0,G77&gt;36),"Out of Range",IF(Computation!AD371="","",Computation!AD371))</f>
        <v/>
      </c>
      <c r="N77" s="47" t="str">
        <f>IF(OR(G77&lt;0,G77&gt;36),"Out of Range",IF(Computation!AE371="","",Computation!AE371))</f>
        <v/>
      </c>
      <c r="O77" s="41" t="str">
        <f>IF(OR(G77&lt;0,G77&gt;36),"Out of Range",IF(Computation!AF371="","",Computation!AF371))</f>
        <v/>
      </c>
      <c r="Q77" s="63" t="str">
        <f>IF(OR(F77&lt;0,F77&gt;36,G77&lt;0,G77&gt;36),"Out of Range",Computation!AL371)</f>
        <v/>
      </c>
      <c r="R77" s="52" t="str">
        <f>IF(OR(F77&lt;0,F77&gt;36,G77&lt;0,G77&gt;36),"Out of Range",IF(Computation!AM371="","",Computation!AM371*100))</f>
        <v/>
      </c>
      <c r="S77" s="96" t="str">
        <f t="shared" si="2"/>
        <v/>
      </c>
      <c r="T77" s="51" t="str">
        <f t="shared" si="3"/>
        <v/>
      </c>
      <c r="U77" s="50" t="str">
        <f>IF(OR(F77&lt;0,F77&gt;36,G77&lt;0,G77&gt;36),"Out of Range",IF(Computation!CB371="","",Computation!CB371))</f>
        <v/>
      </c>
    </row>
    <row r="78" spans="1:21" x14ac:dyDescent="0.3">
      <c r="A78" s="43" t="str">
        <f>IF(OR(F78="",G78=""),"",IF((C78-D78)&lt;5.5,"Unlikely Age/Education",IF(OR(C78&lt;18,C78&gt;89),"Age out of standardized range",IF(OR(D78&lt;0,D78&gt;24),"Education cannot be &lt;0 or &gt;24",IF(AND(E78&lt;&gt;"M",E78&lt;&gt;"F"),"Gender must be either M or F",IF(OR(F78&lt;0,F78&gt;36),"Time out of range",IF(OR(G78&lt;0,G78&gt;36),"Accuracy out of range",IF(Computation!I372&lt;&gt;"","Education replaced with 8/10",""))))))))</f>
        <v/>
      </c>
      <c r="B78" s="62">
        <v>74</v>
      </c>
      <c r="C78" s="100"/>
      <c r="D78" s="100"/>
      <c r="E78" s="100"/>
      <c r="F78" s="100"/>
      <c r="G78" s="100"/>
      <c r="I78" s="46" t="str">
        <f>IF(OR(F78&lt;0,F78&gt;36),"Out of Range",IF(Computation!Z372="","",Computation!Z372))</f>
        <v/>
      </c>
      <c r="J78" s="47" t="str">
        <f>IF(OR(F78&lt;0,F78&gt;36),"Out of Range",IF(Computation!AA372="","",Computation!AA372))</f>
        <v/>
      </c>
      <c r="K78" s="41" t="str">
        <f>IF(OR(F78&lt;0,F78&gt;36),"Out of Range",IF(Computation!AB372="","",Computation!AB372))</f>
        <v/>
      </c>
      <c r="L78" s="42"/>
      <c r="M78" s="46" t="str">
        <f>IF(OR(G78&lt;0,G78&gt;36),"Out of Range",IF(Computation!AD372="","",Computation!AD372))</f>
        <v/>
      </c>
      <c r="N78" s="47" t="str">
        <f>IF(OR(G78&lt;0,G78&gt;36),"Out of Range",IF(Computation!AE372="","",Computation!AE372))</f>
        <v/>
      </c>
      <c r="O78" s="41" t="str">
        <f>IF(OR(G78&lt;0,G78&gt;36),"Out of Range",IF(Computation!AF372="","",Computation!AF372))</f>
        <v/>
      </c>
      <c r="Q78" s="63" t="str">
        <f>IF(OR(F78&lt;0,F78&gt;36,G78&lt;0,G78&gt;36),"Out of Range",Computation!AL372)</f>
        <v/>
      </c>
      <c r="R78" s="52" t="str">
        <f>IF(OR(F78&lt;0,F78&gt;36,G78&lt;0,G78&gt;36),"Out of Range",IF(Computation!AM372="","",Computation!AM372*100))</f>
        <v/>
      </c>
      <c r="S78" s="96" t="str">
        <f t="shared" si="2"/>
        <v/>
      </c>
      <c r="T78" s="51" t="str">
        <f t="shared" si="3"/>
        <v/>
      </c>
      <c r="U78" s="50" t="str">
        <f>IF(OR(F78&lt;0,F78&gt;36,G78&lt;0,G78&gt;36),"Out of Range",IF(Computation!CB372="","",Computation!CB372))</f>
        <v/>
      </c>
    </row>
    <row r="79" spans="1:21" x14ac:dyDescent="0.3">
      <c r="A79" s="43" t="str">
        <f>IF(OR(F79="",G79=""),"",IF((C79-D79)&lt;5.5,"Unlikely Age/Education",IF(OR(C79&lt;18,C79&gt;89),"Age out of standardized range",IF(OR(D79&lt;0,D79&gt;24),"Education cannot be &lt;0 or &gt;24",IF(AND(E79&lt;&gt;"M",E79&lt;&gt;"F"),"Gender must be either M or F",IF(OR(F79&lt;0,F79&gt;36),"Time out of range",IF(OR(G79&lt;0,G79&gt;36),"Accuracy out of range",IF(Computation!I373&lt;&gt;"","Education replaced with 8/10",""))))))))</f>
        <v/>
      </c>
      <c r="B79" s="62">
        <v>75</v>
      </c>
      <c r="C79" s="100"/>
      <c r="D79" s="100"/>
      <c r="E79" s="100"/>
      <c r="F79" s="100"/>
      <c r="G79" s="100"/>
      <c r="I79" s="46" t="str">
        <f>IF(OR(F79&lt;0,F79&gt;36),"Out of Range",IF(Computation!Z373="","",Computation!Z373))</f>
        <v/>
      </c>
      <c r="J79" s="47" t="str">
        <f>IF(OR(F79&lt;0,F79&gt;36),"Out of Range",IF(Computation!AA373="","",Computation!AA373))</f>
        <v/>
      </c>
      <c r="K79" s="41" t="str">
        <f>IF(OR(F79&lt;0,F79&gt;36),"Out of Range",IF(Computation!AB373="","",Computation!AB373))</f>
        <v/>
      </c>
      <c r="L79" s="42"/>
      <c r="M79" s="46" t="str">
        <f>IF(OR(G79&lt;0,G79&gt;36),"Out of Range",IF(Computation!AD373="","",Computation!AD373))</f>
        <v/>
      </c>
      <c r="N79" s="47" t="str">
        <f>IF(OR(G79&lt;0,G79&gt;36),"Out of Range",IF(Computation!AE373="","",Computation!AE373))</f>
        <v/>
      </c>
      <c r="O79" s="41" t="str">
        <f>IF(OR(G79&lt;0,G79&gt;36),"Out of Range",IF(Computation!AF373="","",Computation!AF373))</f>
        <v/>
      </c>
      <c r="Q79" s="63" t="str">
        <f>IF(OR(F79&lt;0,F79&gt;36,G79&lt;0,G79&gt;36),"Out of Range",Computation!AL373)</f>
        <v/>
      </c>
      <c r="R79" s="52" t="str">
        <f>IF(OR(F79&lt;0,F79&gt;36,G79&lt;0,G79&gt;36),"Out of Range",IF(Computation!AM373="","",Computation!AM373*100))</f>
        <v/>
      </c>
      <c r="S79" s="96" t="str">
        <f t="shared" si="2"/>
        <v/>
      </c>
      <c r="T79" s="51" t="str">
        <f t="shared" si="3"/>
        <v/>
      </c>
      <c r="U79" s="50" t="str">
        <f>IF(OR(F79&lt;0,F79&gt;36,G79&lt;0,G79&gt;36),"Out of Range",IF(Computation!CB373="","",Computation!CB373))</f>
        <v/>
      </c>
    </row>
    <row r="80" spans="1:21" x14ac:dyDescent="0.3">
      <c r="A80" s="43" t="str">
        <f>IF(OR(F80="",G80=""),"",IF((C80-D80)&lt;5.5,"Unlikely Age/Education",IF(OR(C80&lt;18,C80&gt;89),"Age out of standardized range",IF(OR(D80&lt;0,D80&gt;24),"Education cannot be &lt;0 or &gt;24",IF(AND(E80&lt;&gt;"M",E80&lt;&gt;"F"),"Gender must be either M or F",IF(OR(F80&lt;0,F80&gt;36),"Time out of range",IF(OR(G80&lt;0,G80&gt;36),"Accuracy out of range",IF(Computation!I374&lt;&gt;"","Education replaced with 8/10",""))))))))</f>
        <v/>
      </c>
      <c r="B80" s="62">
        <v>76</v>
      </c>
      <c r="C80" s="100"/>
      <c r="D80" s="100"/>
      <c r="E80" s="100"/>
      <c r="F80" s="103"/>
      <c r="G80" s="103"/>
      <c r="I80" s="46" t="str">
        <f>IF(OR(F80&lt;0,F80&gt;36),"Out of Range",IF(Computation!Z374="","",Computation!Z374))</f>
        <v/>
      </c>
      <c r="J80" s="47" t="str">
        <f>IF(OR(F80&lt;0,F80&gt;36),"Out of Range",IF(Computation!AA374="","",Computation!AA374))</f>
        <v/>
      </c>
      <c r="K80" s="41" t="str">
        <f>IF(OR(F80&lt;0,F80&gt;36),"Out of Range",IF(Computation!AB374="","",Computation!AB374))</f>
        <v/>
      </c>
      <c r="L80" s="42"/>
      <c r="M80" s="46" t="str">
        <f>IF(OR(G80&lt;0,G80&gt;36),"Out of Range",IF(Computation!AD374="","",Computation!AD374))</f>
        <v/>
      </c>
      <c r="N80" s="47" t="str">
        <f>IF(OR(G80&lt;0,G80&gt;36),"Out of Range",IF(Computation!AE374="","",Computation!AE374))</f>
        <v/>
      </c>
      <c r="O80" s="41" t="str">
        <f>IF(OR(G80&lt;0,G80&gt;36),"Out of Range",IF(Computation!AF374="","",Computation!AF374))</f>
        <v/>
      </c>
      <c r="Q80" s="63" t="str">
        <f>IF(OR(F80&lt;0,F80&gt;36,G80&lt;0,G80&gt;36),"Out of Range",Computation!AL374)</f>
        <v/>
      </c>
      <c r="R80" s="52" t="str">
        <f>IF(OR(F80&lt;0,F80&gt;36,G80&lt;0,G80&gt;36),"Out of Range",IF(Computation!AM374="","",Computation!AM374*100))</f>
        <v/>
      </c>
      <c r="S80" s="96" t="str">
        <f t="shared" si="2"/>
        <v/>
      </c>
      <c r="T80" s="51" t="str">
        <f t="shared" si="3"/>
        <v/>
      </c>
      <c r="U80" s="50" t="str">
        <f>IF(OR(F80&lt;0,F80&gt;36,G80&lt;0,G80&gt;36),"Out of Range",IF(Computation!CB374="","",Computation!CB374))</f>
        <v/>
      </c>
    </row>
    <row r="81" spans="1:21" x14ac:dyDescent="0.3">
      <c r="A81" s="43" t="str">
        <f>IF(OR(F81="",G81=""),"",IF((C81-D81)&lt;5.5,"Unlikely Age/Education",IF(OR(C81&lt;18,C81&gt;89),"Age out of standardized range",IF(OR(D81&lt;0,D81&gt;24),"Education cannot be &lt;0 or &gt;24",IF(AND(E81&lt;&gt;"M",E81&lt;&gt;"F"),"Gender must be either M or F",IF(OR(F81&lt;0,F81&gt;36),"Time out of range",IF(OR(G81&lt;0,G81&gt;36),"Accuracy out of range",IF(Computation!I375&lt;&gt;"","Education replaced with 8/10",""))))))))</f>
        <v/>
      </c>
      <c r="B81" s="62">
        <v>77</v>
      </c>
      <c r="C81" s="100"/>
      <c r="D81" s="100"/>
      <c r="E81" s="100"/>
      <c r="F81" s="100"/>
      <c r="G81" s="100"/>
      <c r="I81" s="46" t="str">
        <f>IF(OR(F81&lt;0,F81&gt;36),"Out of Range",IF(Computation!Z375="","",Computation!Z375))</f>
        <v/>
      </c>
      <c r="J81" s="47" t="str">
        <f>IF(OR(F81&lt;0,F81&gt;36),"Out of Range",IF(Computation!AA375="","",Computation!AA375))</f>
        <v/>
      </c>
      <c r="K81" s="41" t="str">
        <f>IF(OR(F81&lt;0,F81&gt;36),"Out of Range",IF(Computation!AB375="","",Computation!AB375))</f>
        <v/>
      </c>
      <c r="L81" s="42"/>
      <c r="M81" s="46" t="str">
        <f>IF(OR(G81&lt;0,G81&gt;36),"Out of Range",IF(Computation!AD375="","",Computation!AD375))</f>
        <v/>
      </c>
      <c r="N81" s="47" t="str">
        <f>IF(OR(G81&lt;0,G81&gt;36),"Out of Range",IF(Computation!AE375="","",Computation!AE375))</f>
        <v/>
      </c>
      <c r="O81" s="41" t="str">
        <f>IF(OR(G81&lt;0,G81&gt;36),"Out of Range",IF(Computation!AF375="","",Computation!AF375))</f>
        <v/>
      </c>
      <c r="Q81" s="63" t="str">
        <f>IF(OR(F81&lt;0,F81&gt;36,G81&lt;0,G81&gt;36),"Out of Range",Computation!AL375)</f>
        <v/>
      </c>
      <c r="R81" s="52" t="str">
        <f>IF(OR(F81&lt;0,F81&gt;36,G81&lt;0,G81&gt;36),"Out of Range",IF(Computation!AM375="","",Computation!AM375*100))</f>
        <v/>
      </c>
      <c r="S81" s="96" t="str">
        <f t="shared" si="2"/>
        <v/>
      </c>
      <c r="T81" s="51" t="str">
        <f t="shared" si="3"/>
        <v/>
      </c>
      <c r="U81" s="50" t="str">
        <f>IF(OR(F81&lt;0,F81&gt;36,G81&lt;0,G81&gt;36),"Out of Range",IF(Computation!CB375="","",Computation!CB375))</f>
        <v/>
      </c>
    </row>
    <row r="82" spans="1:21" x14ac:dyDescent="0.3">
      <c r="A82" s="43" t="str">
        <f>IF(OR(F82="",G82=""),"",IF((C82-D82)&lt;5.5,"Unlikely Age/Education",IF(OR(C82&lt;18,C82&gt;89),"Age out of standardized range",IF(OR(D82&lt;0,D82&gt;24),"Education cannot be &lt;0 or &gt;24",IF(AND(E82&lt;&gt;"M",E82&lt;&gt;"F"),"Gender must be either M or F",IF(OR(F82&lt;0,F82&gt;36),"Time out of range",IF(OR(G82&lt;0,G82&gt;36),"Accuracy out of range",IF(Computation!I376&lt;&gt;"","Education replaced with 8/10",""))))))))</f>
        <v/>
      </c>
      <c r="B82" s="62">
        <v>78</v>
      </c>
      <c r="C82" s="102"/>
      <c r="D82" s="102"/>
      <c r="E82" s="102"/>
      <c r="F82" s="102"/>
      <c r="G82" s="102"/>
      <c r="I82" s="46" t="str">
        <f>IF(OR(F82&lt;0,F82&gt;36),"Out of Range",IF(Computation!Z376="","",Computation!Z376))</f>
        <v/>
      </c>
      <c r="J82" s="47" t="str">
        <f>IF(OR(F82&lt;0,F82&gt;36),"Out of Range",IF(Computation!AA376="","",Computation!AA376))</f>
        <v/>
      </c>
      <c r="K82" s="41" t="str">
        <f>IF(OR(F82&lt;0,F82&gt;36),"Out of Range",IF(Computation!AB376="","",Computation!AB376))</f>
        <v/>
      </c>
      <c r="L82" s="42"/>
      <c r="M82" s="46" t="str">
        <f>IF(OR(G82&lt;0,G82&gt;36),"Out of Range",IF(Computation!AD376="","",Computation!AD376))</f>
        <v/>
      </c>
      <c r="N82" s="47" t="str">
        <f>IF(OR(G82&lt;0,G82&gt;36),"Out of Range",IF(Computation!AE376="","",Computation!AE376))</f>
        <v/>
      </c>
      <c r="O82" s="41" t="str">
        <f>IF(OR(G82&lt;0,G82&gt;36),"Out of Range",IF(Computation!AF376="","",Computation!AF376))</f>
        <v/>
      </c>
      <c r="Q82" s="63" t="str">
        <f>IF(OR(F82&lt;0,F82&gt;36,G82&lt;0,G82&gt;36),"Out of Range",Computation!AL376)</f>
        <v/>
      </c>
      <c r="R82" s="52" t="str">
        <f>IF(OR(F82&lt;0,F82&gt;36,G82&lt;0,G82&gt;36),"Out of Range",IF(Computation!AM376="","",Computation!AM376*100))</f>
        <v/>
      </c>
      <c r="S82" s="96" t="str">
        <f t="shared" si="2"/>
        <v/>
      </c>
      <c r="T82" s="51" t="str">
        <f t="shared" si="3"/>
        <v/>
      </c>
      <c r="U82" s="50" t="str">
        <f>IF(OR(F82&lt;0,F82&gt;36,G82&lt;0,G82&gt;36),"Out of Range",IF(Computation!CB376="","",Computation!CB376))</f>
        <v/>
      </c>
    </row>
    <row r="83" spans="1:21" x14ac:dyDescent="0.3">
      <c r="A83" s="43" t="str">
        <f>IF(OR(F83="",G83=""),"",IF((C83-D83)&lt;5.5,"Unlikely Age/Education",IF(OR(C83&lt;18,C83&gt;89),"Age out of standardized range",IF(OR(D83&lt;0,D83&gt;24),"Education cannot be &lt;0 or &gt;24",IF(AND(E83&lt;&gt;"M",E83&lt;&gt;"F"),"Gender must be either M or F",IF(OR(F83&lt;0,F83&gt;36),"Time out of range",IF(OR(G83&lt;0,G83&gt;36),"Accuracy out of range",IF(Computation!I377&lt;&gt;"","Education replaced with 8/10",""))))))))</f>
        <v/>
      </c>
      <c r="B83" s="62">
        <v>79</v>
      </c>
      <c r="C83" s="100"/>
      <c r="D83" s="101"/>
      <c r="E83" s="100"/>
      <c r="F83" s="100"/>
      <c r="G83" s="103"/>
      <c r="I83" s="46" t="str">
        <f>IF(OR(F83&lt;0,F83&gt;36),"Out of Range",IF(Computation!Z377="","",Computation!Z377))</f>
        <v/>
      </c>
      <c r="J83" s="47" t="str">
        <f>IF(OR(F83&lt;0,F83&gt;36),"Out of Range",IF(Computation!AA377="","",Computation!AA377))</f>
        <v/>
      </c>
      <c r="K83" s="41" t="str">
        <f>IF(OR(F83&lt;0,F83&gt;36),"Out of Range",IF(Computation!AB377="","",Computation!AB377))</f>
        <v/>
      </c>
      <c r="L83" s="42"/>
      <c r="M83" s="46" t="str">
        <f>IF(OR(G83&lt;0,G83&gt;36),"Out of Range",IF(Computation!AD377="","",Computation!AD377))</f>
        <v/>
      </c>
      <c r="N83" s="47" t="str">
        <f>IF(OR(G83&lt;0,G83&gt;36),"Out of Range",IF(Computation!AE377="","",Computation!AE377))</f>
        <v/>
      </c>
      <c r="O83" s="41" t="str">
        <f>IF(OR(G83&lt;0,G83&gt;36),"Out of Range",IF(Computation!AF377="","",Computation!AF377))</f>
        <v/>
      </c>
      <c r="Q83" s="63" t="str">
        <f>IF(OR(F83&lt;0,F83&gt;36,G83&lt;0,G83&gt;36),"Out of Range",Computation!AL377)</f>
        <v/>
      </c>
      <c r="R83" s="52" t="str">
        <f>IF(OR(F83&lt;0,F83&gt;36,G83&lt;0,G83&gt;36),"Out of Range",IF(Computation!AM377="","",Computation!AM377*100))</f>
        <v/>
      </c>
      <c r="S83" s="96" t="str">
        <f t="shared" si="2"/>
        <v/>
      </c>
      <c r="T83" s="51" t="str">
        <f t="shared" si="3"/>
        <v/>
      </c>
      <c r="U83" s="50" t="str">
        <f>IF(OR(F83&lt;0,F83&gt;36,G83&lt;0,G83&gt;36),"Out of Range",IF(Computation!CB377="","",Computation!CB377))</f>
        <v/>
      </c>
    </row>
    <row r="84" spans="1:21" x14ac:dyDescent="0.3">
      <c r="A84" s="43" t="str">
        <f>IF(OR(F84="",G84=""),"",IF((C84-D84)&lt;5.5,"Unlikely Age/Education",IF(OR(C84&lt;18,C84&gt;89),"Age out of standardized range",IF(OR(D84&lt;0,D84&gt;24),"Education cannot be &lt;0 or &gt;24",IF(AND(E84&lt;&gt;"M",E84&lt;&gt;"F"),"Gender must be either M or F",IF(OR(F84&lt;0,F84&gt;36),"Time out of range",IF(OR(G84&lt;0,G84&gt;36),"Accuracy out of range",IF(Computation!I378&lt;&gt;"","Education replaced with 8/10",""))))))))</f>
        <v/>
      </c>
      <c r="B84" s="62">
        <v>80</v>
      </c>
      <c r="C84" s="100"/>
      <c r="D84" s="100"/>
      <c r="E84" s="100"/>
      <c r="F84" s="103"/>
      <c r="G84" s="103"/>
      <c r="I84" s="46" t="str">
        <f>IF(OR(F84&lt;0,F84&gt;36),"Out of Range",IF(Computation!Z378="","",Computation!Z378))</f>
        <v/>
      </c>
      <c r="J84" s="47" t="str">
        <f>IF(OR(F84&lt;0,F84&gt;36),"Out of Range",IF(Computation!AA378="","",Computation!AA378))</f>
        <v/>
      </c>
      <c r="K84" s="41" t="str">
        <f>IF(OR(F84&lt;0,F84&gt;36),"Out of Range",IF(Computation!AB378="","",Computation!AB378))</f>
        <v/>
      </c>
      <c r="L84" s="42"/>
      <c r="M84" s="46" t="str">
        <f>IF(OR(G84&lt;0,G84&gt;36),"Out of Range",IF(Computation!AD378="","",Computation!AD378))</f>
        <v/>
      </c>
      <c r="N84" s="47" t="str">
        <f>IF(OR(G84&lt;0,G84&gt;36),"Out of Range",IF(Computation!AE378="","",Computation!AE378))</f>
        <v/>
      </c>
      <c r="O84" s="41" t="str">
        <f>IF(OR(G84&lt;0,G84&gt;36),"Out of Range",IF(Computation!AF378="","",Computation!AF378))</f>
        <v/>
      </c>
      <c r="Q84" s="63" t="str">
        <f>IF(OR(F84&lt;0,F84&gt;36,G84&lt;0,G84&gt;36),"Out of Range",Computation!AL378)</f>
        <v/>
      </c>
      <c r="R84" s="52" t="str">
        <f>IF(OR(F84&lt;0,F84&gt;36,G84&lt;0,G84&gt;36),"Out of Range",IF(Computation!AM378="","",Computation!AM378*100))</f>
        <v/>
      </c>
      <c r="S84" s="96" t="str">
        <f t="shared" si="2"/>
        <v/>
      </c>
      <c r="T84" s="51" t="str">
        <f t="shared" si="3"/>
        <v/>
      </c>
      <c r="U84" s="50" t="str">
        <f>IF(OR(F84&lt;0,F84&gt;36,G84&lt;0,G84&gt;36),"Out of Range",IF(Computation!CB378="","",Computation!CB378))</f>
        <v/>
      </c>
    </row>
    <row r="85" spans="1:21" x14ac:dyDescent="0.3">
      <c r="A85" s="43" t="str">
        <f>IF(OR(F85="",G85=""),"",IF((C85-D85)&lt;5.5,"Unlikely Age/Education",IF(OR(C85&lt;18,C85&gt;89),"Age out of standardized range",IF(OR(D85&lt;0,D85&gt;24),"Education cannot be &lt;0 or &gt;24",IF(AND(E85&lt;&gt;"M",E85&lt;&gt;"F"),"Gender must be either M or F",IF(OR(F85&lt;0,F85&gt;36),"Time out of range",IF(OR(G85&lt;0,G85&gt;36),"Accuracy out of range",IF(Computation!I379&lt;&gt;"","Education replaced with 8/10",""))))))))</f>
        <v/>
      </c>
      <c r="B85" s="62">
        <v>81</v>
      </c>
      <c r="C85" s="100"/>
      <c r="D85" s="100"/>
      <c r="E85" s="100"/>
      <c r="F85" s="100"/>
      <c r="G85" s="100"/>
      <c r="I85" s="46" t="str">
        <f>IF(OR(F85&lt;0,F85&gt;36),"Out of Range",IF(Computation!Z379="","",Computation!Z379))</f>
        <v/>
      </c>
      <c r="J85" s="47" t="str">
        <f>IF(OR(F85&lt;0,F85&gt;36),"Out of Range",IF(Computation!AA379="","",Computation!AA379))</f>
        <v/>
      </c>
      <c r="K85" s="41" t="str">
        <f>IF(OR(F85&lt;0,F85&gt;36),"Out of Range",IF(Computation!AB379="","",Computation!AB379))</f>
        <v/>
      </c>
      <c r="L85" s="42"/>
      <c r="M85" s="46" t="str">
        <f>IF(OR(G85&lt;0,G85&gt;36),"Out of Range",IF(Computation!AD379="","",Computation!AD379))</f>
        <v/>
      </c>
      <c r="N85" s="47" t="str">
        <f>IF(OR(G85&lt;0,G85&gt;36),"Out of Range",IF(Computation!AE379="","",Computation!AE379))</f>
        <v/>
      </c>
      <c r="O85" s="41" t="str">
        <f>IF(OR(G85&lt;0,G85&gt;36),"Out of Range",IF(Computation!AF379="","",Computation!AF379))</f>
        <v/>
      </c>
      <c r="Q85" s="63" t="str">
        <f>IF(OR(F85&lt;0,F85&gt;36,G85&lt;0,G85&gt;36),"Out of Range",Computation!AL379)</f>
        <v/>
      </c>
      <c r="R85" s="52" t="str">
        <f>IF(OR(F85&lt;0,F85&gt;36,G85&lt;0,G85&gt;36),"Out of Range",IF(Computation!AM379="","",Computation!AM379*100))</f>
        <v/>
      </c>
      <c r="S85" s="96" t="str">
        <f t="shared" si="2"/>
        <v/>
      </c>
      <c r="T85" s="51" t="str">
        <f t="shared" si="3"/>
        <v/>
      </c>
      <c r="U85" s="50" t="str">
        <f>IF(OR(F85&lt;0,F85&gt;36,G85&lt;0,G85&gt;36),"Out of Range",IF(Computation!CB379="","",Computation!CB379))</f>
        <v/>
      </c>
    </row>
    <row r="86" spans="1:21" x14ac:dyDescent="0.3">
      <c r="A86" s="43" t="str">
        <f>IF(OR(F86="",G86=""),"",IF((C86-D86)&lt;5.5,"Unlikely Age/Education",IF(OR(C86&lt;18,C86&gt;89),"Age out of standardized range",IF(OR(D86&lt;0,D86&gt;24),"Education cannot be &lt;0 or &gt;24",IF(AND(E86&lt;&gt;"M",E86&lt;&gt;"F"),"Gender must be either M or F",IF(OR(F86&lt;0,F86&gt;36),"Time out of range",IF(OR(G86&lt;0,G86&gt;36),"Accuracy out of range",IF(Computation!I380&lt;&gt;"","Education replaced with 8/10",""))))))))</f>
        <v/>
      </c>
      <c r="B86" s="62">
        <v>82</v>
      </c>
      <c r="C86" s="100"/>
      <c r="D86" s="100"/>
      <c r="E86" s="100"/>
      <c r="F86" s="103"/>
      <c r="G86" s="103"/>
      <c r="I86" s="46" t="str">
        <f>IF(OR(F86&lt;0,F86&gt;36),"Out of Range",IF(Computation!Z380="","",Computation!Z380))</f>
        <v/>
      </c>
      <c r="J86" s="47" t="str">
        <f>IF(OR(F86&lt;0,F86&gt;36),"Out of Range",IF(Computation!AA380="","",Computation!AA380))</f>
        <v/>
      </c>
      <c r="K86" s="41" t="str">
        <f>IF(OR(F86&lt;0,F86&gt;36),"Out of Range",IF(Computation!AB380="","",Computation!AB380))</f>
        <v/>
      </c>
      <c r="L86" s="42"/>
      <c r="M86" s="46" t="str">
        <f>IF(OR(G86&lt;0,G86&gt;36),"Out of Range",IF(Computation!AD380="","",Computation!AD380))</f>
        <v/>
      </c>
      <c r="N86" s="47" t="str">
        <f>IF(OR(G86&lt;0,G86&gt;36),"Out of Range",IF(Computation!AE380="","",Computation!AE380))</f>
        <v/>
      </c>
      <c r="O86" s="41" t="str">
        <f>IF(OR(G86&lt;0,G86&gt;36),"Out of Range",IF(Computation!AF380="","",Computation!AF380))</f>
        <v/>
      </c>
      <c r="Q86" s="63" t="str">
        <f>IF(OR(F86&lt;0,F86&gt;36,G86&lt;0,G86&gt;36),"Out of Range",Computation!AL380)</f>
        <v/>
      </c>
      <c r="R86" s="52" t="str">
        <f>IF(OR(F86&lt;0,F86&gt;36,G86&lt;0,G86&gt;36),"Out of Range",IF(Computation!AM380="","",Computation!AM380*100))</f>
        <v/>
      </c>
      <c r="S86" s="96" t="str">
        <f t="shared" si="2"/>
        <v/>
      </c>
      <c r="T86" s="51" t="str">
        <f t="shared" si="3"/>
        <v/>
      </c>
      <c r="U86" s="50" t="str">
        <f>IF(OR(F86&lt;0,F86&gt;36,G86&lt;0,G86&gt;36),"Out of Range",IF(Computation!CB380="","",Computation!CB380))</f>
        <v/>
      </c>
    </row>
    <row r="87" spans="1:21" x14ac:dyDescent="0.3">
      <c r="A87" s="43" t="str">
        <f>IF(OR(F87="",G87=""),"",IF((C87-D87)&lt;5.5,"Unlikely Age/Education",IF(OR(C87&lt;18,C87&gt;89),"Age out of standardized range",IF(OR(D87&lt;0,D87&gt;24),"Education cannot be &lt;0 or &gt;24",IF(AND(E87&lt;&gt;"M",E87&lt;&gt;"F"),"Gender must be either M or F",IF(OR(F87&lt;0,F87&gt;36),"Time out of range",IF(OR(G87&lt;0,G87&gt;36),"Accuracy out of range",IF(Computation!I381&lt;&gt;"","Education replaced with 8/10",""))))))))</f>
        <v/>
      </c>
      <c r="B87" s="62">
        <v>83</v>
      </c>
      <c r="C87" s="100"/>
      <c r="D87" s="101"/>
      <c r="E87" s="100"/>
      <c r="F87" s="100"/>
      <c r="G87" s="100"/>
      <c r="I87" s="46" t="str">
        <f>IF(OR(F87&lt;0,F87&gt;36),"Out of Range",IF(Computation!Z381="","",Computation!Z381))</f>
        <v/>
      </c>
      <c r="J87" s="47" t="str">
        <f>IF(OR(F87&lt;0,F87&gt;36),"Out of Range",IF(Computation!AA381="","",Computation!AA381))</f>
        <v/>
      </c>
      <c r="K87" s="41" t="str">
        <f>IF(OR(F87&lt;0,F87&gt;36),"Out of Range",IF(Computation!AB381="","",Computation!AB381))</f>
        <v/>
      </c>
      <c r="L87" s="42"/>
      <c r="M87" s="46" t="str">
        <f>IF(OR(G87&lt;0,G87&gt;36),"Out of Range",IF(Computation!AD381="","",Computation!AD381))</f>
        <v/>
      </c>
      <c r="N87" s="47" t="str">
        <f>IF(OR(G87&lt;0,G87&gt;36),"Out of Range",IF(Computation!AE381="","",Computation!AE381))</f>
        <v/>
      </c>
      <c r="O87" s="41" t="str">
        <f>IF(OR(G87&lt;0,G87&gt;36),"Out of Range",IF(Computation!AF381="","",Computation!AF381))</f>
        <v/>
      </c>
      <c r="Q87" s="63" t="str">
        <f>IF(OR(F87&lt;0,F87&gt;36,G87&lt;0,G87&gt;36),"Out of Range",Computation!AL381)</f>
        <v/>
      </c>
      <c r="R87" s="52" t="str">
        <f>IF(OR(F87&lt;0,F87&gt;36,G87&lt;0,G87&gt;36),"Out of Range",IF(Computation!AM381="","",Computation!AM381*100))</f>
        <v/>
      </c>
      <c r="S87" s="96" t="str">
        <f t="shared" si="2"/>
        <v/>
      </c>
      <c r="T87" s="51" t="str">
        <f t="shared" si="3"/>
        <v/>
      </c>
      <c r="U87" s="50" t="str">
        <f>IF(OR(F87&lt;0,F87&gt;36,G87&lt;0,G87&gt;36),"Out of Range",IF(Computation!CB381="","",Computation!CB381))</f>
        <v/>
      </c>
    </row>
    <row r="88" spans="1:21" x14ac:dyDescent="0.3">
      <c r="A88" s="43" t="str">
        <f>IF(OR(F88="",G88=""),"",IF((C88-D88)&lt;5.5,"Unlikely Age/Education",IF(OR(C88&lt;18,C88&gt;89),"Age out of standardized range",IF(OR(D88&lt;0,D88&gt;24),"Education cannot be &lt;0 or &gt;24",IF(AND(E88&lt;&gt;"M",E88&lt;&gt;"F"),"Gender must be either M or F",IF(OR(F88&lt;0,F88&gt;36),"Time out of range",IF(OR(G88&lt;0,G88&gt;36),"Accuracy out of range",IF(Computation!I382&lt;&gt;"","Education replaced with 8/10",""))))))))</f>
        <v/>
      </c>
      <c r="B88" s="62">
        <v>84</v>
      </c>
      <c r="C88" s="100"/>
      <c r="D88" s="100"/>
      <c r="E88" s="100"/>
      <c r="F88" s="100"/>
      <c r="G88" s="100"/>
      <c r="I88" s="46" t="str">
        <f>IF(OR(F88&lt;0,F88&gt;36),"Out of Range",IF(Computation!Z382="","",Computation!Z382))</f>
        <v/>
      </c>
      <c r="J88" s="47" t="str">
        <f>IF(OR(F88&lt;0,F88&gt;36),"Out of Range",IF(Computation!AA382="","",Computation!AA382))</f>
        <v/>
      </c>
      <c r="K88" s="41" t="str">
        <f>IF(OR(F88&lt;0,F88&gt;36),"Out of Range",IF(Computation!AB382="","",Computation!AB382))</f>
        <v/>
      </c>
      <c r="L88" s="42"/>
      <c r="M88" s="46" t="str">
        <f>IF(OR(G88&lt;0,G88&gt;36),"Out of Range",IF(Computation!AD382="","",Computation!AD382))</f>
        <v/>
      </c>
      <c r="N88" s="47" t="str">
        <f>IF(OR(G88&lt;0,G88&gt;36),"Out of Range",IF(Computation!AE382="","",Computation!AE382))</f>
        <v/>
      </c>
      <c r="O88" s="41" t="str">
        <f>IF(OR(G88&lt;0,G88&gt;36),"Out of Range",IF(Computation!AF382="","",Computation!AF382))</f>
        <v/>
      </c>
      <c r="Q88" s="63" t="str">
        <f>IF(OR(F88&lt;0,F88&gt;36,G88&lt;0,G88&gt;36),"Out of Range",Computation!AL382)</f>
        <v/>
      </c>
      <c r="R88" s="52" t="str">
        <f>IF(OR(F88&lt;0,F88&gt;36,G88&lt;0,G88&gt;36),"Out of Range",IF(Computation!AM382="","",Computation!AM382*100))</f>
        <v/>
      </c>
      <c r="S88" s="96" t="str">
        <f t="shared" si="2"/>
        <v/>
      </c>
      <c r="T88" s="51" t="str">
        <f t="shared" si="3"/>
        <v/>
      </c>
      <c r="U88" s="50" t="str">
        <f>IF(OR(F88&lt;0,F88&gt;36,G88&lt;0,G88&gt;36),"Out of Range",IF(Computation!CB382="","",Computation!CB382))</f>
        <v/>
      </c>
    </row>
    <row r="89" spans="1:21" x14ac:dyDescent="0.3">
      <c r="A89" s="43" t="str">
        <f>IF(OR(F89="",G89=""),"",IF((C89-D89)&lt;5.5,"Unlikely Age/Education",IF(OR(C89&lt;18,C89&gt;89),"Age out of standardized range",IF(OR(D89&lt;0,D89&gt;24),"Education cannot be &lt;0 or &gt;24",IF(AND(E89&lt;&gt;"M",E89&lt;&gt;"F"),"Gender must be either M or F",IF(OR(F89&lt;0,F89&gt;36),"Time out of range",IF(OR(G89&lt;0,G89&gt;36),"Accuracy out of range",IF(Computation!I383&lt;&gt;"","Education replaced with 8/10",""))))))))</f>
        <v/>
      </c>
      <c r="B89" s="62">
        <v>85</v>
      </c>
      <c r="C89" s="100"/>
      <c r="D89" s="100"/>
      <c r="E89" s="100"/>
      <c r="F89" s="100"/>
      <c r="G89" s="100"/>
      <c r="I89" s="46" t="str">
        <f>IF(OR(F89&lt;0,F89&gt;36),"Out of Range",IF(Computation!Z383="","",Computation!Z383))</f>
        <v/>
      </c>
      <c r="J89" s="47" t="str">
        <f>IF(OR(F89&lt;0,F89&gt;36),"Out of Range",IF(Computation!AA383="","",Computation!AA383))</f>
        <v/>
      </c>
      <c r="K89" s="41" t="str">
        <f>IF(OR(F89&lt;0,F89&gt;36),"Out of Range",IF(Computation!AB383="","",Computation!AB383))</f>
        <v/>
      </c>
      <c r="L89" s="42"/>
      <c r="M89" s="46" t="str">
        <f>IF(OR(G89&lt;0,G89&gt;36),"Out of Range",IF(Computation!AD383="","",Computation!AD383))</f>
        <v/>
      </c>
      <c r="N89" s="47" t="str">
        <f>IF(OR(G89&lt;0,G89&gt;36),"Out of Range",IF(Computation!AE383="","",Computation!AE383))</f>
        <v/>
      </c>
      <c r="O89" s="41" t="str">
        <f>IF(OR(G89&lt;0,G89&gt;36),"Out of Range",IF(Computation!AF383="","",Computation!AF383))</f>
        <v/>
      </c>
      <c r="Q89" s="63" t="str">
        <f>IF(OR(F89&lt;0,F89&gt;36,G89&lt;0,G89&gt;36),"Out of Range",Computation!AL383)</f>
        <v/>
      </c>
      <c r="R89" s="52" t="str">
        <f>IF(OR(F89&lt;0,F89&gt;36,G89&lt;0,G89&gt;36),"Out of Range",IF(Computation!AM383="","",Computation!AM383*100))</f>
        <v/>
      </c>
      <c r="S89" s="96" t="str">
        <f t="shared" si="2"/>
        <v/>
      </c>
      <c r="T89" s="51" t="str">
        <f t="shared" si="3"/>
        <v/>
      </c>
      <c r="U89" s="50" t="str">
        <f>IF(OR(F89&lt;0,F89&gt;36,G89&lt;0,G89&gt;36),"Out of Range",IF(Computation!CB383="","",Computation!CB383))</f>
        <v/>
      </c>
    </row>
    <row r="90" spans="1:21" x14ac:dyDescent="0.3">
      <c r="A90" s="43" t="str">
        <f>IF(OR(F90="",G90=""),"",IF((C90-D90)&lt;5.5,"Unlikely Age/Education",IF(OR(C90&lt;18,C90&gt;89),"Age out of standardized range",IF(OR(D90&lt;0,D90&gt;24),"Education cannot be &lt;0 or &gt;24",IF(AND(E90&lt;&gt;"M",E90&lt;&gt;"F"),"Gender must be either M or F",IF(OR(F90&lt;0,F90&gt;36),"Time out of range",IF(OR(G90&lt;0,G90&gt;36),"Accuracy out of range",IF(Computation!I384&lt;&gt;"","Education replaced with 8/10",""))))))))</f>
        <v/>
      </c>
      <c r="B90" s="62">
        <v>86</v>
      </c>
      <c r="C90" s="100"/>
      <c r="D90" s="100"/>
      <c r="E90" s="100"/>
      <c r="F90" s="100"/>
      <c r="G90" s="100"/>
      <c r="I90" s="46" t="str">
        <f>IF(OR(F90&lt;0,F90&gt;36),"Out of Range",IF(Computation!Z384="","",Computation!Z384))</f>
        <v/>
      </c>
      <c r="J90" s="47" t="str">
        <f>IF(OR(F90&lt;0,F90&gt;36),"Out of Range",IF(Computation!AA384="","",Computation!AA384))</f>
        <v/>
      </c>
      <c r="K90" s="41" t="str">
        <f>IF(OR(F90&lt;0,F90&gt;36),"Out of Range",IF(Computation!AB384="","",Computation!AB384))</f>
        <v/>
      </c>
      <c r="L90" s="42"/>
      <c r="M90" s="46" t="str">
        <f>IF(OR(G90&lt;0,G90&gt;36),"Out of Range",IF(Computation!AD384="","",Computation!AD384))</f>
        <v/>
      </c>
      <c r="N90" s="47" t="str">
        <f>IF(OR(G90&lt;0,G90&gt;36),"Out of Range",IF(Computation!AE384="","",Computation!AE384))</f>
        <v/>
      </c>
      <c r="O90" s="41" t="str">
        <f>IF(OR(G90&lt;0,G90&gt;36),"Out of Range",IF(Computation!AF384="","",Computation!AF384))</f>
        <v/>
      </c>
      <c r="Q90" s="63" t="str">
        <f>IF(OR(F90&lt;0,F90&gt;36,G90&lt;0,G90&gt;36),"Out of Range",Computation!AL384)</f>
        <v/>
      </c>
      <c r="R90" s="52" t="str">
        <f>IF(OR(F90&lt;0,F90&gt;36,G90&lt;0,G90&gt;36),"Out of Range",IF(Computation!AM384="","",Computation!AM384*100))</f>
        <v/>
      </c>
      <c r="S90" s="96" t="str">
        <f t="shared" si="2"/>
        <v/>
      </c>
      <c r="T90" s="51" t="str">
        <f t="shared" si="3"/>
        <v/>
      </c>
      <c r="U90" s="50" t="str">
        <f>IF(OR(F90&lt;0,F90&gt;36,G90&lt;0,G90&gt;36),"Out of Range",IF(Computation!CB384="","",Computation!CB384))</f>
        <v/>
      </c>
    </row>
    <row r="91" spans="1:21" x14ac:dyDescent="0.3">
      <c r="A91" s="43" t="str">
        <f>IF(OR(F91="",G91=""),"",IF((C91-D91)&lt;5.5,"Unlikely Age/Education",IF(OR(C91&lt;18,C91&gt;89),"Age out of standardized range",IF(OR(D91&lt;0,D91&gt;24),"Education cannot be &lt;0 or &gt;24",IF(AND(E91&lt;&gt;"M",E91&lt;&gt;"F"),"Gender must be either M or F",IF(OR(F91&lt;0,F91&gt;36),"Time out of range",IF(OR(G91&lt;0,G91&gt;36),"Accuracy out of range",IF(Computation!I385&lt;&gt;"","Education replaced with 8/10",""))))))))</f>
        <v/>
      </c>
      <c r="B91" s="62">
        <v>87</v>
      </c>
      <c r="C91" s="102"/>
      <c r="D91" s="102"/>
      <c r="E91" s="102"/>
      <c r="F91" s="102"/>
      <c r="G91" s="102"/>
      <c r="I91" s="46" t="str">
        <f>IF(OR(F91&lt;0,F91&gt;36),"Out of Range",IF(Computation!Z385="","",Computation!Z385))</f>
        <v/>
      </c>
      <c r="J91" s="47" t="str">
        <f>IF(OR(F91&lt;0,F91&gt;36),"Out of Range",IF(Computation!AA385="","",Computation!AA385))</f>
        <v/>
      </c>
      <c r="K91" s="41" t="str">
        <f>IF(OR(F91&lt;0,F91&gt;36),"Out of Range",IF(Computation!AB385="","",Computation!AB385))</f>
        <v/>
      </c>
      <c r="L91" s="42"/>
      <c r="M91" s="46" t="str">
        <f>IF(OR(G91&lt;0,G91&gt;36),"Out of Range",IF(Computation!AD385="","",Computation!AD385))</f>
        <v/>
      </c>
      <c r="N91" s="47" t="str">
        <f>IF(OR(G91&lt;0,G91&gt;36),"Out of Range",IF(Computation!AE385="","",Computation!AE385))</f>
        <v/>
      </c>
      <c r="O91" s="41" t="str">
        <f>IF(OR(G91&lt;0,G91&gt;36),"Out of Range",IF(Computation!AF385="","",Computation!AF385))</f>
        <v/>
      </c>
      <c r="Q91" s="63" t="str">
        <f>IF(OR(F91&lt;0,F91&gt;36,G91&lt;0,G91&gt;36),"Out of Range",Computation!AL385)</f>
        <v/>
      </c>
      <c r="R91" s="52" t="str">
        <f>IF(OR(F91&lt;0,F91&gt;36,G91&lt;0,G91&gt;36),"Out of Range",IF(Computation!AM385="","",Computation!AM385*100))</f>
        <v/>
      </c>
      <c r="S91" s="96" t="str">
        <f t="shared" si="2"/>
        <v/>
      </c>
      <c r="T91" s="51" t="str">
        <f t="shared" si="3"/>
        <v/>
      </c>
      <c r="U91" s="50" t="str">
        <f>IF(OR(F91&lt;0,F91&gt;36,G91&lt;0,G91&gt;36),"Out of Range",IF(Computation!CB385="","",Computation!CB385))</f>
        <v/>
      </c>
    </row>
    <row r="92" spans="1:21" x14ac:dyDescent="0.3">
      <c r="A92" s="43" t="str">
        <f>IF(OR(F92="",G92=""),"",IF((C92-D92)&lt;5.5,"Unlikely Age/Education",IF(OR(C92&lt;18,C92&gt;89),"Age out of standardized range",IF(OR(D92&lt;0,D92&gt;24),"Education cannot be &lt;0 or &gt;24",IF(AND(E92&lt;&gt;"M",E92&lt;&gt;"F"),"Gender must be either M or F",IF(OR(F92&lt;0,F92&gt;36),"Time out of range",IF(OR(G92&lt;0,G92&gt;36),"Accuracy out of range",IF(Computation!I386&lt;&gt;"","Education replaced with 8/10",""))))))))</f>
        <v/>
      </c>
      <c r="B92" s="62">
        <v>88</v>
      </c>
      <c r="C92" s="100"/>
      <c r="D92" s="100"/>
      <c r="E92" s="100"/>
      <c r="F92" s="103"/>
      <c r="G92" s="103"/>
      <c r="I92" s="46" t="str">
        <f>IF(OR(F92&lt;0,F92&gt;36),"Out of Range",IF(Computation!Z386="","",Computation!Z386))</f>
        <v/>
      </c>
      <c r="J92" s="47" t="str">
        <f>IF(OR(F92&lt;0,F92&gt;36),"Out of Range",IF(Computation!AA386="","",Computation!AA386))</f>
        <v/>
      </c>
      <c r="K92" s="41" t="str">
        <f>IF(OR(F92&lt;0,F92&gt;36),"Out of Range",IF(Computation!AB386="","",Computation!AB386))</f>
        <v/>
      </c>
      <c r="L92" s="42"/>
      <c r="M92" s="46" t="str">
        <f>IF(OR(G92&lt;0,G92&gt;36),"Out of Range",IF(Computation!AD386="","",Computation!AD386))</f>
        <v/>
      </c>
      <c r="N92" s="47" t="str">
        <f>IF(OR(G92&lt;0,G92&gt;36),"Out of Range",IF(Computation!AE386="","",Computation!AE386))</f>
        <v/>
      </c>
      <c r="O92" s="41" t="str">
        <f>IF(OR(G92&lt;0,G92&gt;36),"Out of Range",IF(Computation!AF386="","",Computation!AF386))</f>
        <v/>
      </c>
      <c r="Q92" s="63" t="str">
        <f>IF(OR(F92&lt;0,F92&gt;36,G92&lt;0,G92&gt;36),"Out of Range",Computation!AL386)</f>
        <v/>
      </c>
      <c r="R92" s="52" t="str">
        <f>IF(OR(F92&lt;0,F92&gt;36,G92&lt;0,G92&gt;36),"Out of Range",IF(Computation!AM386="","",Computation!AM386*100))</f>
        <v/>
      </c>
      <c r="S92" s="96" t="str">
        <f t="shared" si="2"/>
        <v/>
      </c>
      <c r="T92" s="51" t="str">
        <f t="shared" si="3"/>
        <v/>
      </c>
      <c r="U92" s="50" t="str">
        <f>IF(OR(F92&lt;0,F92&gt;36,G92&lt;0,G92&gt;36),"Out of Range",IF(Computation!CB386="","",Computation!CB386))</f>
        <v/>
      </c>
    </row>
    <row r="93" spans="1:21" x14ac:dyDescent="0.3">
      <c r="A93" s="43" t="str">
        <f>IF(OR(F93="",G93=""),"",IF((C93-D93)&lt;5.5,"Unlikely Age/Education",IF(OR(C93&lt;18,C93&gt;89),"Age out of standardized range",IF(OR(D93&lt;0,D93&gt;24),"Education cannot be &lt;0 or &gt;24",IF(AND(E93&lt;&gt;"M",E93&lt;&gt;"F"),"Gender must be either M or F",IF(OR(F93&lt;0,F93&gt;36),"Time out of range",IF(OR(G93&lt;0,G93&gt;36),"Accuracy out of range",IF(Computation!I387&lt;&gt;"","Education replaced with 8/10",""))))))))</f>
        <v/>
      </c>
      <c r="B93" s="62">
        <v>89</v>
      </c>
      <c r="C93" s="100"/>
      <c r="D93" s="100"/>
      <c r="E93" s="100"/>
      <c r="F93" s="100"/>
      <c r="G93" s="100"/>
      <c r="I93" s="46" t="str">
        <f>IF(OR(F93&lt;0,F93&gt;36),"Out of Range",IF(Computation!Z387="","",Computation!Z387))</f>
        <v/>
      </c>
      <c r="J93" s="47" t="str">
        <f>IF(OR(F93&lt;0,F93&gt;36),"Out of Range",IF(Computation!AA387="","",Computation!AA387))</f>
        <v/>
      </c>
      <c r="K93" s="41" t="str">
        <f>IF(OR(F93&lt;0,F93&gt;36),"Out of Range",IF(Computation!AB387="","",Computation!AB387))</f>
        <v/>
      </c>
      <c r="L93" s="42"/>
      <c r="M93" s="46" t="str">
        <f>IF(OR(G93&lt;0,G93&gt;36),"Out of Range",IF(Computation!AD387="","",Computation!AD387))</f>
        <v/>
      </c>
      <c r="N93" s="47" t="str">
        <f>IF(OR(G93&lt;0,G93&gt;36),"Out of Range",IF(Computation!AE387="","",Computation!AE387))</f>
        <v/>
      </c>
      <c r="O93" s="41" t="str">
        <f>IF(OR(G93&lt;0,G93&gt;36),"Out of Range",IF(Computation!AF387="","",Computation!AF387))</f>
        <v/>
      </c>
      <c r="Q93" s="63" t="str">
        <f>IF(OR(F93&lt;0,F93&gt;36,G93&lt;0,G93&gt;36),"Out of Range",Computation!AL387)</f>
        <v/>
      </c>
      <c r="R93" s="52" t="str">
        <f>IF(OR(F93&lt;0,F93&gt;36,G93&lt;0,G93&gt;36),"Out of Range",IF(Computation!AM387="","",Computation!AM387*100))</f>
        <v/>
      </c>
      <c r="S93" s="96" t="str">
        <f t="shared" si="2"/>
        <v/>
      </c>
      <c r="T93" s="51" t="str">
        <f t="shared" si="3"/>
        <v/>
      </c>
      <c r="U93" s="50" t="str">
        <f>IF(OR(F93&lt;0,F93&gt;36,G93&lt;0,G93&gt;36),"Out of Range",IF(Computation!CB387="","",Computation!CB387))</f>
        <v/>
      </c>
    </row>
    <row r="94" spans="1:21" x14ac:dyDescent="0.3">
      <c r="A94" s="43" t="str">
        <f>IF(OR(F94="",G94=""),"",IF((C94-D94)&lt;5.5,"Unlikely Age/Education",IF(OR(C94&lt;18,C94&gt;89),"Age out of standardized range",IF(OR(D94&lt;0,D94&gt;24),"Education cannot be &lt;0 or &gt;24",IF(AND(E94&lt;&gt;"M",E94&lt;&gt;"F"),"Gender must be either M or F",IF(OR(F94&lt;0,F94&gt;36),"Time out of range",IF(OR(G94&lt;0,G94&gt;36),"Accuracy out of range",IF(Computation!I388&lt;&gt;"","Education replaced with 8/10",""))))))))</f>
        <v/>
      </c>
      <c r="B94" s="62">
        <v>90</v>
      </c>
      <c r="C94" s="100"/>
      <c r="D94" s="100"/>
      <c r="E94" s="100"/>
      <c r="F94" s="100"/>
      <c r="G94" s="100"/>
      <c r="I94" s="46" t="str">
        <f>IF(OR(F94&lt;0,F94&gt;36),"Out of Range",IF(Computation!Z388="","",Computation!Z388))</f>
        <v/>
      </c>
      <c r="J94" s="47" t="str">
        <f>IF(OR(F94&lt;0,F94&gt;36),"Out of Range",IF(Computation!AA388="","",Computation!AA388))</f>
        <v/>
      </c>
      <c r="K94" s="41" t="str">
        <f>IF(OR(F94&lt;0,F94&gt;36),"Out of Range",IF(Computation!AB388="","",Computation!AB388))</f>
        <v/>
      </c>
      <c r="L94" s="42"/>
      <c r="M94" s="46" t="str">
        <f>IF(OR(G94&lt;0,G94&gt;36),"Out of Range",IF(Computation!AD388="","",Computation!AD388))</f>
        <v/>
      </c>
      <c r="N94" s="47" t="str">
        <f>IF(OR(G94&lt;0,G94&gt;36),"Out of Range",IF(Computation!AE388="","",Computation!AE388))</f>
        <v/>
      </c>
      <c r="O94" s="41" t="str">
        <f>IF(OR(G94&lt;0,G94&gt;36),"Out of Range",IF(Computation!AF388="","",Computation!AF388))</f>
        <v/>
      </c>
      <c r="Q94" s="63" t="str">
        <f>IF(OR(F94&lt;0,F94&gt;36,G94&lt;0,G94&gt;36),"Out of Range",Computation!AL388)</f>
        <v/>
      </c>
      <c r="R94" s="52" t="str">
        <f>IF(OR(F94&lt;0,F94&gt;36,G94&lt;0,G94&gt;36),"Out of Range",IF(Computation!AM388="","",Computation!AM388*100))</f>
        <v/>
      </c>
      <c r="S94" s="96" t="str">
        <f t="shared" si="2"/>
        <v/>
      </c>
      <c r="T94" s="51" t="str">
        <f t="shared" si="3"/>
        <v/>
      </c>
      <c r="U94" s="50" t="str">
        <f>IF(OR(F94&lt;0,F94&gt;36,G94&lt;0,G94&gt;36),"Out of Range",IF(Computation!CB388="","",Computation!CB388))</f>
        <v/>
      </c>
    </row>
    <row r="95" spans="1:21" x14ac:dyDescent="0.3">
      <c r="A95" s="43" t="str">
        <f>IF(OR(F95="",G95=""),"",IF((C95-D95)&lt;5.5,"Unlikely Age/Education",IF(OR(C95&lt;18,C95&gt;89),"Age out of standardized range",IF(OR(D95&lt;0,D95&gt;24),"Education cannot be &lt;0 or &gt;24",IF(AND(E95&lt;&gt;"M",E95&lt;&gt;"F"),"Gender must be either M or F",IF(OR(F95&lt;0,F95&gt;36),"Time out of range",IF(OR(G95&lt;0,G95&gt;36),"Accuracy out of range",IF(Computation!I389&lt;&gt;"","Education replaced with 8/10",""))))))))</f>
        <v/>
      </c>
      <c r="B95" s="62">
        <v>91</v>
      </c>
      <c r="C95" s="100"/>
      <c r="D95" s="100"/>
      <c r="E95" s="100"/>
      <c r="F95" s="100"/>
      <c r="G95" s="100"/>
      <c r="I95" s="46" t="str">
        <f>IF(OR(F95&lt;0,F95&gt;36),"Out of Range",IF(Computation!Z389="","",Computation!Z389))</f>
        <v/>
      </c>
      <c r="J95" s="47" t="str">
        <f>IF(OR(F95&lt;0,F95&gt;36),"Out of Range",IF(Computation!AA389="","",Computation!AA389))</f>
        <v/>
      </c>
      <c r="K95" s="41" t="str">
        <f>IF(OR(F95&lt;0,F95&gt;36),"Out of Range",IF(Computation!AB389="","",Computation!AB389))</f>
        <v/>
      </c>
      <c r="L95" s="42"/>
      <c r="M95" s="46" t="str">
        <f>IF(OR(G95&lt;0,G95&gt;36),"Out of Range",IF(Computation!AD389="","",Computation!AD389))</f>
        <v/>
      </c>
      <c r="N95" s="47" t="str">
        <f>IF(OR(G95&lt;0,G95&gt;36),"Out of Range",IF(Computation!AE389="","",Computation!AE389))</f>
        <v/>
      </c>
      <c r="O95" s="41" t="str">
        <f>IF(OR(G95&lt;0,G95&gt;36),"Out of Range",IF(Computation!AF389="","",Computation!AF389))</f>
        <v/>
      </c>
      <c r="Q95" s="63" t="str">
        <f>IF(OR(F95&lt;0,F95&gt;36,G95&lt;0,G95&gt;36),"Out of Range",Computation!AL389)</f>
        <v/>
      </c>
      <c r="R95" s="52" t="str">
        <f>IF(OR(F95&lt;0,F95&gt;36,G95&lt;0,G95&gt;36),"Out of Range",IF(Computation!AM389="","",Computation!AM389*100))</f>
        <v/>
      </c>
      <c r="S95" s="96" t="str">
        <f t="shared" si="2"/>
        <v/>
      </c>
      <c r="T95" s="51" t="str">
        <f t="shared" si="3"/>
        <v/>
      </c>
      <c r="U95" s="50" t="str">
        <f>IF(OR(F95&lt;0,F95&gt;36,G95&lt;0,G95&gt;36),"Out of Range",IF(Computation!CB389="","",Computation!CB389))</f>
        <v/>
      </c>
    </row>
    <row r="96" spans="1:21" x14ac:dyDescent="0.3">
      <c r="A96" s="43" t="str">
        <f>IF(OR(F96="",G96=""),"",IF((C96-D96)&lt;5.5,"Unlikely Age/Education",IF(OR(C96&lt;18,C96&gt;89),"Age out of standardized range",IF(OR(D96&lt;0,D96&gt;24),"Education cannot be &lt;0 or &gt;24",IF(AND(E96&lt;&gt;"M",E96&lt;&gt;"F"),"Gender must be either M or F",IF(OR(F96&lt;0,F96&gt;36),"Time out of range",IF(OR(G96&lt;0,G96&gt;36),"Accuracy out of range",IF(Computation!I390&lt;&gt;"","Education replaced with 8/10",""))))))))</f>
        <v/>
      </c>
      <c r="B96" s="62">
        <v>92</v>
      </c>
      <c r="C96" s="100"/>
      <c r="D96" s="100"/>
      <c r="E96" s="100"/>
      <c r="F96" s="100"/>
      <c r="G96" s="100"/>
      <c r="I96" s="46" t="str">
        <f>IF(OR(F96&lt;0,F96&gt;36),"Out of Range",IF(Computation!Z390="","",Computation!Z390))</f>
        <v/>
      </c>
      <c r="J96" s="47" t="str">
        <f>IF(OR(F96&lt;0,F96&gt;36),"Out of Range",IF(Computation!AA390="","",Computation!AA390))</f>
        <v/>
      </c>
      <c r="K96" s="41" t="str">
        <f>IF(OR(F96&lt;0,F96&gt;36),"Out of Range",IF(Computation!AB390="","",Computation!AB390))</f>
        <v/>
      </c>
      <c r="L96" s="42"/>
      <c r="M96" s="46" t="str">
        <f>IF(OR(G96&lt;0,G96&gt;36),"Out of Range",IF(Computation!AD390="","",Computation!AD390))</f>
        <v/>
      </c>
      <c r="N96" s="47" t="str">
        <f>IF(OR(G96&lt;0,G96&gt;36),"Out of Range",IF(Computation!AE390="","",Computation!AE390))</f>
        <v/>
      </c>
      <c r="O96" s="41" t="str">
        <f>IF(OR(G96&lt;0,G96&gt;36),"Out of Range",IF(Computation!AF390="","",Computation!AF390))</f>
        <v/>
      </c>
      <c r="Q96" s="63" t="str">
        <f>IF(OR(F96&lt;0,F96&gt;36,G96&lt;0,G96&gt;36),"Out of Range",Computation!AL390)</f>
        <v/>
      </c>
      <c r="R96" s="52" t="str">
        <f>IF(OR(F96&lt;0,F96&gt;36,G96&lt;0,G96&gt;36),"Out of Range",IF(Computation!AM390="","",Computation!AM390*100))</f>
        <v/>
      </c>
      <c r="S96" s="96" t="str">
        <f t="shared" si="2"/>
        <v/>
      </c>
      <c r="T96" s="51" t="str">
        <f t="shared" si="3"/>
        <v/>
      </c>
      <c r="U96" s="50" t="str">
        <f>IF(OR(F96&lt;0,F96&gt;36,G96&lt;0,G96&gt;36),"Out of Range",IF(Computation!CB390="","",Computation!CB390))</f>
        <v/>
      </c>
    </row>
    <row r="97" spans="1:21" x14ac:dyDescent="0.3">
      <c r="A97" s="43" t="str">
        <f>IF(OR(F97="",G97=""),"",IF((C97-D97)&lt;5.5,"Unlikely Age/Education",IF(OR(C97&lt;18,C97&gt;89),"Age out of standardized range",IF(OR(D97&lt;0,D97&gt;24),"Education cannot be &lt;0 or &gt;24",IF(AND(E97&lt;&gt;"M",E97&lt;&gt;"F"),"Gender must be either M or F",IF(OR(F97&lt;0,F97&gt;36),"Time out of range",IF(OR(G97&lt;0,G97&gt;36),"Accuracy out of range",IF(Computation!I391&lt;&gt;"","Education replaced with 8/10",""))))))))</f>
        <v/>
      </c>
      <c r="B97" s="62">
        <v>93</v>
      </c>
      <c r="C97" s="102"/>
      <c r="D97" s="102"/>
      <c r="E97" s="102"/>
      <c r="F97" s="102"/>
      <c r="G97" s="102"/>
      <c r="I97" s="46" t="str">
        <f>IF(OR(F97&lt;0,F97&gt;36),"Out of Range",IF(Computation!Z391="","",Computation!Z391))</f>
        <v/>
      </c>
      <c r="J97" s="47" t="str">
        <f>IF(OR(F97&lt;0,F97&gt;36),"Out of Range",IF(Computation!AA391="","",Computation!AA391))</f>
        <v/>
      </c>
      <c r="K97" s="41" t="str">
        <f>IF(OR(F97&lt;0,F97&gt;36),"Out of Range",IF(Computation!AB391="","",Computation!AB391))</f>
        <v/>
      </c>
      <c r="L97" s="42"/>
      <c r="M97" s="46" t="str">
        <f>IF(OR(G97&lt;0,G97&gt;36),"Out of Range",IF(Computation!AD391="","",Computation!AD391))</f>
        <v/>
      </c>
      <c r="N97" s="47" t="str">
        <f>IF(OR(G97&lt;0,G97&gt;36),"Out of Range",IF(Computation!AE391="","",Computation!AE391))</f>
        <v/>
      </c>
      <c r="O97" s="41" t="str">
        <f>IF(OR(G97&lt;0,G97&gt;36),"Out of Range",IF(Computation!AF391="","",Computation!AF391))</f>
        <v/>
      </c>
      <c r="Q97" s="63" t="str">
        <f>IF(OR(F97&lt;0,F97&gt;36,G97&lt;0,G97&gt;36),"Out of Range",Computation!AL391)</f>
        <v/>
      </c>
      <c r="R97" s="52" t="str">
        <f>IF(OR(F97&lt;0,F97&gt;36,G97&lt;0,G97&gt;36),"Out of Range",IF(Computation!AM391="","",Computation!AM391*100))</f>
        <v/>
      </c>
      <c r="S97" s="96" t="str">
        <f t="shared" si="2"/>
        <v/>
      </c>
      <c r="T97" s="51" t="str">
        <f t="shared" si="3"/>
        <v/>
      </c>
      <c r="U97" s="50" t="str">
        <f>IF(OR(F97&lt;0,F97&gt;36,G97&lt;0,G97&gt;36),"Out of Range",IF(Computation!CB391="","",Computation!CB391))</f>
        <v/>
      </c>
    </row>
    <row r="98" spans="1:21" x14ac:dyDescent="0.3">
      <c r="A98" s="43" t="str">
        <f>IF(OR(F98="",G98=""),"",IF((C98-D98)&lt;5.5,"Unlikely Age/Education",IF(OR(C98&lt;18,C98&gt;89),"Age out of standardized range",IF(OR(D98&lt;0,D98&gt;24),"Education cannot be &lt;0 or &gt;24",IF(AND(E98&lt;&gt;"M",E98&lt;&gt;"F"),"Gender must be either M or F",IF(OR(F98&lt;0,F98&gt;36),"Time out of range",IF(OR(G98&lt;0,G98&gt;36),"Accuracy out of range",IF(Computation!I392&lt;&gt;"","Education replaced with 8/10",""))))))))</f>
        <v/>
      </c>
      <c r="B98" s="62">
        <v>94</v>
      </c>
      <c r="C98" s="100"/>
      <c r="D98" s="100"/>
      <c r="E98" s="100"/>
      <c r="F98" s="103"/>
      <c r="G98" s="103"/>
      <c r="I98" s="46" t="str">
        <f>IF(OR(F98&lt;0,F98&gt;36),"Out of Range",IF(Computation!Z392="","",Computation!Z392))</f>
        <v/>
      </c>
      <c r="J98" s="47" t="str">
        <f>IF(OR(F98&lt;0,F98&gt;36),"Out of Range",IF(Computation!AA392="","",Computation!AA392))</f>
        <v/>
      </c>
      <c r="K98" s="41" t="str">
        <f>IF(OR(F98&lt;0,F98&gt;36),"Out of Range",IF(Computation!AB392="","",Computation!AB392))</f>
        <v/>
      </c>
      <c r="L98" s="42"/>
      <c r="M98" s="46" t="str">
        <f>IF(OR(G98&lt;0,G98&gt;36),"Out of Range",IF(Computation!AD392="","",Computation!AD392))</f>
        <v/>
      </c>
      <c r="N98" s="47" t="str">
        <f>IF(OR(G98&lt;0,G98&gt;36),"Out of Range",IF(Computation!AE392="","",Computation!AE392))</f>
        <v/>
      </c>
      <c r="O98" s="41" t="str">
        <f>IF(OR(G98&lt;0,G98&gt;36),"Out of Range",IF(Computation!AF392="","",Computation!AF392))</f>
        <v/>
      </c>
      <c r="Q98" s="63" t="str">
        <f>IF(OR(F98&lt;0,F98&gt;36,G98&lt;0,G98&gt;36),"Out of Range",Computation!AL392)</f>
        <v/>
      </c>
      <c r="R98" s="52" t="str">
        <f>IF(OR(F98&lt;0,F98&gt;36,G98&lt;0,G98&gt;36),"Out of Range",IF(Computation!AM392="","",Computation!AM392*100))</f>
        <v/>
      </c>
      <c r="S98" s="96" t="str">
        <f t="shared" si="2"/>
        <v/>
      </c>
      <c r="T98" s="51" t="str">
        <f t="shared" si="3"/>
        <v/>
      </c>
      <c r="U98" s="50" t="str">
        <f>IF(OR(F98&lt;0,F98&gt;36,G98&lt;0,G98&gt;36),"Out of Range",IF(Computation!CB392="","",Computation!CB392))</f>
        <v/>
      </c>
    </row>
    <row r="99" spans="1:21" x14ac:dyDescent="0.3">
      <c r="A99" s="43" t="str">
        <f>IF(OR(F99="",G99=""),"",IF((C99-D99)&lt;5.5,"Unlikely Age/Education",IF(OR(C99&lt;18,C99&gt;89),"Age out of standardized range",IF(OR(D99&lt;0,D99&gt;24),"Education cannot be &lt;0 or &gt;24",IF(AND(E99&lt;&gt;"M",E99&lt;&gt;"F"),"Gender must be either M or F",IF(OR(F99&lt;0,F99&gt;36),"Time out of range",IF(OR(G99&lt;0,G99&gt;36),"Accuracy out of range",IF(Computation!I393&lt;&gt;"","Education replaced with 8/10",""))))))))</f>
        <v/>
      </c>
      <c r="B99" s="62">
        <v>95</v>
      </c>
      <c r="C99" s="102"/>
      <c r="D99" s="102"/>
      <c r="E99" s="102"/>
      <c r="F99" s="102"/>
      <c r="G99" s="102"/>
      <c r="I99" s="46" t="str">
        <f>IF(OR(F99&lt;0,F99&gt;36),"Out of Range",IF(Computation!Z393="","",Computation!Z393))</f>
        <v/>
      </c>
      <c r="J99" s="47" t="str">
        <f>IF(OR(F99&lt;0,F99&gt;36),"Out of Range",IF(Computation!AA393="","",Computation!AA393))</f>
        <v/>
      </c>
      <c r="K99" s="41" t="str">
        <f>IF(OR(F99&lt;0,F99&gt;36),"Out of Range",IF(Computation!AB393="","",Computation!AB393))</f>
        <v/>
      </c>
      <c r="L99" s="42"/>
      <c r="M99" s="46" t="str">
        <f>IF(OR(G99&lt;0,G99&gt;36),"Out of Range",IF(Computation!AD393="","",Computation!AD393))</f>
        <v/>
      </c>
      <c r="N99" s="47" t="str">
        <f>IF(OR(G99&lt;0,G99&gt;36),"Out of Range",IF(Computation!AE393="","",Computation!AE393))</f>
        <v/>
      </c>
      <c r="O99" s="41" t="str">
        <f>IF(OR(G99&lt;0,G99&gt;36),"Out of Range",IF(Computation!AF393="","",Computation!AF393))</f>
        <v/>
      </c>
      <c r="Q99" s="63" t="str">
        <f>IF(OR(F99&lt;0,F99&gt;36,G99&lt;0,G99&gt;36),"Out of Range",Computation!AL393)</f>
        <v/>
      </c>
      <c r="R99" s="52" t="str">
        <f>IF(OR(F99&lt;0,F99&gt;36,G99&lt;0,G99&gt;36),"Out of Range",IF(Computation!AM393="","",Computation!AM393*100))</f>
        <v/>
      </c>
      <c r="S99" s="96" t="str">
        <f t="shared" si="2"/>
        <v/>
      </c>
      <c r="T99" s="51" t="str">
        <f t="shared" si="3"/>
        <v/>
      </c>
      <c r="U99" s="50" t="str">
        <f>IF(OR(F99&lt;0,F99&gt;36,G99&lt;0,G99&gt;36),"Out of Range",IF(Computation!CB393="","",Computation!CB393))</f>
        <v/>
      </c>
    </row>
    <row r="100" spans="1:21" x14ac:dyDescent="0.3">
      <c r="A100" s="43" t="str">
        <f>IF(OR(F100="",G100=""),"",IF((C100-D100)&lt;5.5,"Unlikely Age/Education",IF(OR(C100&lt;18,C100&gt;89),"Age out of standardized range",IF(OR(D100&lt;0,D100&gt;24),"Education cannot be &lt;0 or &gt;24",IF(AND(E100&lt;&gt;"M",E100&lt;&gt;"F"),"Gender must be either M or F",IF(OR(F100&lt;0,F100&gt;36),"Time out of range",IF(OR(G100&lt;0,G100&gt;36),"Accuracy out of range",IF(Computation!I394&lt;&gt;"","Education replaced with 8/10",""))))))))</f>
        <v/>
      </c>
      <c r="B100" s="62">
        <v>96</v>
      </c>
      <c r="C100" s="102"/>
      <c r="D100" s="102"/>
      <c r="E100" s="102"/>
      <c r="F100" s="102"/>
      <c r="G100" s="102"/>
      <c r="I100" s="46" t="str">
        <f>IF(OR(F100&lt;0,F100&gt;36),"Out of Range",IF(Computation!Z394="","",Computation!Z394))</f>
        <v/>
      </c>
      <c r="J100" s="47" t="str">
        <f>IF(OR(F100&lt;0,F100&gt;36),"Out of Range",IF(Computation!AA394="","",Computation!AA394))</f>
        <v/>
      </c>
      <c r="K100" s="41" t="str">
        <f>IF(OR(F100&lt;0,F100&gt;36),"Out of Range",IF(Computation!AB394="","",Computation!AB394))</f>
        <v/>
      </c>
      <c r="L100" s="42"/>
      <c r="M100" s="46" t="str">
        <f>IF(OR(G100&lt;0,G100&gt;36),"Out of Range",IF(Computation!AD394="","",Computation!AD394))</f>
        <v/>
      </c>
      <c r="N100" s="47" t="str">
        <f>IF(OR(G100&lt;0,G100&gt;36),"Out of Range",IF(Computation!AE394="","",Computation!AE394))</f>
        <v/>
      </c>
      <c r="O100" s="41" t="str">
        <f>IF(OR(G100&lt;0,G100&gt;36),"Out of Range",IF(Computation!AF394="","",Computation!AF394))</f>
        <v/>
      </c>
      <c r="Q100" s="63" t="str">
        <f>IF(OR(F100&lt;0,F100&gt;36,G100&lt;0,G100&gt;36),"Out of Range",Computation!AL394)</f>
        <v/>
      </c>
      <c r="R100" s="52" t="str">
        <f>IF(OR(F100&lt;0,F100&gt;36,G100&lt;0,G100&gt;36),"Out of Range",IF(Computation!AM394="","",Computation!AM394*100))</f>
        <v/>
      </c>
      <c r="S100" s="96" t="str">
        <f t="shared" si="2"/>
        <v/>
      </c>
      <c r="T100" s="51" t="str">
        <f t="shared" si="3"/>
        <v/>
      </c>
      <c r="U100" s="50" t="str">
        <f>IF(OR(F100&lt;0,F100&gt;36,G100&lt;0,G100&gt;36),"Out of Range",IF(Computation!CB394="","",Computation!CB394))</f>
        <v/>
      </c>
    </row>
    <row r="101" spans="1:21" x14ac:dyDescent="0.3">
      <c r="A101" s="43" t="str">
        <f>IF(OR(F101="",G101=""),"",IF((C101-D101)&lt;5.5,"Unlikely Age/Education",IF(OR(C101&lt;18,C101&gt;89),"Age out of standardized range",IF(OR(D101&lt;0,D101&gt;24),"Education cannot be &lt;0 or &gt;24",IF(AND(E101&lt;&gt;"M",E101&lt;&gt;"F"),"Gender must be either M or F",IF(OR(F101&lt;0,F101&gt;36),"Time out of range",IF(OR(G101&lt;0,G101&gt;36),"Accuracy out of range",IF(Computation!I395&lt;&gt;"","Education replaced with 8/10",""))))))))</f>
        <v/>
      </c>
      <c r="B101" s="62">
        <v>97</v>
      </c>
      <c r="C101" s="102"/>
      <c r="D101" s="102"/>
      <c r="E101" s="102"/>
      <c r="F101" s="102"/>
      <c r="G101" s="102"/>
      <c r="I101" s="46" t="str">
        <f>IF(OR(F101&lt;0,F101&gt;36),"Out of Range",IF(Computation!Z395="","",Computation!Z395))</f>
        <v/>
      </c>
      <c r="J101" s="47" t="str">
        <f>IF(OR(F101&lt;0,F101&gt;36),"Out of Range",IF(Computation!AA395="","",Computation!AA395))</f>
        <v/>
      </c>
      <c r="K101" s="41" t="str">
        <f>IF(OR(F101&lt;0,F101&gt;36),"Out of Range",IF(Computation!AB395="","",Computation!AB395))</f>
        <v/>
      </c>
      <c r="L101" s="42"/>
      <c r="M101" s="46" t="str">
        <f>IF(OR(G101&lt;0,G101&gt;36),"Out of Range",IF(Computation!AD395="","",Computation!AD395))</f>
        <v/>
      </c>
      <c r="N101" s="47" t="str">
        <f>IF(OR(G101&lt;0,G101&gt;36),"Out of Range",IF(Computation!AE395="","",Computation!AE395))</f>
        <v/>
      </c>
      <c r="O101" s="41" t="str">
        <f>IF(OR(G101&lt;0,G101&gt;36),"Out of Range",IF(Computation!AF395="","",Computation!AF395))</f>
        <v/>
      </c>
      <c r="Q101" s="63" t="str">
        <f>IF(OR(F101&lt;0,F101&gt;36,G101&lt;0,G101&gt;36),"Out of Range",Computation!AL395)</f>
        <v/>
      </c>
      <c r="R101" s="52" t="str">
        <f>IF(OR(F101&lt;0,F101&gt;36,G101&lt;0,G101&gt;36),"Out of Range",IF(Computation!AM395="","",Computation!AM395*100))</f>
        <v/>
      </c>
      <c r="S101" s="96" t="str">
        <f t="shared" si="2"/>
        <v/>
      </c>
      <c r="T101" s="51" t="str">
        <f t="shared" si="3"/>
        <v/>
      </c>
      <c r="U101" s="50" t="str">
        <f>IF(OR(F101&lt;0,F101&gt;36,G101&lt;0,G101&gt;36),"Out of Range",IF(Computation!CB395="","",Computation!CB395))</f>
        <v/>
      </c>
    </row>
    <row r="102" spans="1:21" x14ac:dyDescent="0.3">
      <c r="A102" s="43" t="str">
        <f>IF(OR(F102="",G102=""),"",IF((C102-D102)&lt;5.5,"Unlikely Age/Education",IF(OR(C102&lt;18,C102&gt;89),"Age out of standardized range",IF(OR(D102&lt;0,D102&gt;24),"Education cannot be &lt;0 or &gt;24",IF(AND(E102&lt;&gt;"M",E102&lt;&gt;"F"),"Gender must be either M or F",IF(OR(F102&lt;0,F102&gt;36),"Time out of range",IF(OR(G102&lt;0,G102&gt;36),"Accuracy out of range",IF(Computation!I396&lt;&gt;"","Education replaced with 8/10",""))))))))</f>
        <v/>
      </c>
      <c r="B102" s="62">
        <v>98</v>
      </c>
      <c r="C102" s="102"/>
      <c r="D102" s="102"/>
      <c r="E102" s="102"/>
      <c r="F102" s="102"/>
      <c r="G102" s="102"/>
      <c r="I102" s="46" t="str">
        <f>IF(OR(F102&lt;0,F102&gt;36),"Out of Range",IF(Computation!Z396="","",Computation!Z396))</f>
        <v/>
      </c>
      <c r="J102" s="47" t="str">
        <f>IF(OR(F102&lt;0,F102&gt;36),"Out of Range",IF(Computation!AA396="","",Computation!AA396))</f>
        <v/>
      </c>
      <c r="K102" s="41" t="str">
        <f>IF(OR(F102&lt;0,F102&gt;36),"Out of Range",IF(Computation!AB396="","",Computation!AB396))</f>
        <v/>
      </c>
      <c r="L102" s="42"/>
      <c r="M102" s="46" t="str">
        <f>IF(OR(G102&lt;0,G102&gt;36),"Out of Range",IF(Computation!AD396="","",Computation!AD396))</f>
        <v/>
      </c>
      <c r="N102" s="47" t="str">
        <f>IF(OR(G102&lt;0,G102&gt;36),"Out of Range",IF(Computation!AE396="","",Computation!AE396))</f>
        <v/>
      </c>
      <c r="O102" s="41" t="str">
        <f>IF(OR(G102&lt;0,G102&gt;36),"Out of Range",IF(Computation!AF396="","",Computation!AF396))</f>
        <v/>
      </c>
      <c r="Q102" s="63" t="str">
        <f>IF(OR(F102&lt;0,F102&gt;36,G102&lt;0,G102&gt;36),"Out of Range",Computation!AL396)</f>
        <v/>
      </c>
      <c r="R102" s="52" t="str">
        <f>IF(OR(F102&lt;0,F102&gt;36,G102&lt;0,G102&gt;36),"Out of Range",IF(Computation!AM396="","",Computation!AM396*100))</f>
        <v/>
      </c>
      <c r="S102" s="96" t="str">
        <f t="shared" si="2"/>
        <v/>
      </c>
      <c r="T102" s="51" t="str">
        <f t="shared" si="3"/>
        <v/>
      </c>
      <c r="U102" s="50" t="str">
        <f>IF(OR(F102&lt;0,F102&gt;36,G102&lt;0,G102&gt;36),"Out of Range",IF(Computation!CB396="","",Computation!CB396))</f>
        <v/>
      </c>
    </row>
    <row r="103" spans="1:21" x14ac:dyDescent="0.3">
      <c r="A103" s="43" t="str">
        <f>IF(OR(F103="",G103=""),"",IF((C103-D103)&lt;5.5,"Unlikely Age/Education",IF(OR(C103&lt;18,C103&gt;89),"Age out of standardized range",IF(OR(D103&lt;0,D103&gt;24),"Education cannot be &lt;0 or &gt;24",IF(AND(E103&lt;&gt;"M",E103&lt;&gt;"F"),"Gender must be either M or F",IF(OR(F103&lt;0,F103&gt;36),"Time out of range",IF(OR(G103&lt;0,G103&gt;36),"Accuracy out of range",IF(Computation!I397&lt;&gt;"","Education replaced with 8/10",""))))))))</f>
        <v/>
      </c>
      <c r="B103" s="62">
        <v>99</v>
      </c>
      <c r="C103" s="102"/>
      <c r="D103" s="102"/>
      <c r="E103" s="102"/>
      <c r="F103" s="102"/>
      <c r="G103" s="102"/>
      <c r="I103" s="46" t="str">
        <f>IF(OR(F103&lt;0,F103&gt;36),"Out of Range",IF(Computation!Z397="","",Computation!Z397))</f>
        <v/>
      </c>
      <c r="J103" s="47" t="str">
        <f>IF(OR(F103&lt;0,F103&gt;36),"Out of Range",IF(Computation!AA397="","",Computation!AA397))</f>
        <v/>
      </c>
      <c r="K103" s="41" t="str">
        <f>IF(OR(F103&lt;0,F103&gt;36),"Out of Range",IF(Computation!AB397="","",Computation!AB397))</f>
        <v/>
      </c>
      <c r="L103" s="42"/>
      <c r="M103" s="46" t="str">
        <f>IF(OR(G103&lt;0,G103&gt;36),"Out of Range",IF(Computation!AD397="","",Computation!AD397))</f>
        <v/>
      </c>
      <c r="N103" s="47" t="str">
        <f>IF(OR(G103&lt;0,G103&gt;36),"Out of Range",IF(Computation!AE397="","",Computation!AE397))</f>
        <v/>
      </c>
      <c r="O103" s="41" t="str">
        <f>IF(OR(G103&lt;0,G103&gt;36),"Out of Range",IF(Computation!AF397="","",Computation!AF397))</f>
        <v/>
      </c>
      <c r="Q103" s="63" t="str">
        <f>IF(OR(F103&lt;0,F103&gt;36,G103&lt;0,G103&gt;36),"Out of Range",Computation!AL397)</f>
        <v/>
      </c>
      <c r="R103" s="52" t="str">
        <f>IF(OR(F103&lt;0,F103&gt;36,G103&lt;0,G103&gt;36),"Out of Range",IF(Computation!AM397="","",Computation!AM397*100))</f>
        <v/>
      </c>
      <c r="S103" s="96" t="str">
        <f t="shared" si="2"/>
        <v/>
      </c>
      <c r="T103" s="51" t="str">
        <f t="shared" si="3"/>
        <v/>
      </c>
      <c r="U103" s="50" t="str">
        <f>IF(OR(F103&lt;0,F103&gt;36,G103&lt;0,G103&gt;36),"Out of Range",IF(Computation!CB397="","",Computation!CB397))</f>
        <v/>
      </c>
    </row>
    <row r="104" spans="1:21" x14ac:dyDescent="0.3">
      <c r="A104" s="43" t="str">
        <f>IF(OR(F104="",G104=""),"",IF((C104-D104)&lt;5.5,"Unlikely Age/Education",IF(OR(C104&lt;18,C104&gt;89),"Age out of standardized range",IF(OR(D104&lt;0,D104&gt;24),"Education cannot be &lt;0 or &gt;24",IF(AND(E104&lt;&gt;"M",E104&lt;&gt;"F"),"Gender must be either M or F",IF(OR(F104&lt;0,F104&gt;36),"Time out of range",IF(OR(G104&lt;0,G104&gt;36),"Accuracy out of range",IF(Computation!I398&lt;&gt;"","Education replaced with 8/10",""))))))))</f>
        <v/>
      </c>
      <c r="B104" s="62">
        <v>100</v>
      </c>
      <c r="C104" s="102"/>
      <c r="D104" s="102"/>
      <c r="E104" s="102"/>
      <c r="F104" s="102"/>
      <c r="G104" s="102"/>
      <c r="I104" s="46" t="str">
        <f>IF(OR(F104&lt;0,F104&gt;36),"Out of Range",IF(Computation!Z398="","",Computation!Z398))</f>
        <v/>
      </c>
      <c r="J104" s="47" t="str">
        <f>IF(OR(F104&lt;0,F104&gt;36),"Out of Range",IF(Computation!AA398="","",Computation!AA398))</f>
        <v/>
      </c>
      <c r="K104" s="41" t="str">
        <f>IF(OR(F104&lt;0,F104&gt;36),"Out of Range",IF(Computation!AB398="","",Computation!AB398))</f>
        <v/>
      </c>
      <c r="L104" s="42"/>
      <c r="M104" s="46" t="str">
        <f>IF(OR(G104&lt;0,G104&gt;36),"Out of Range",IF(Computation!AD398="","",Computation!AD398))</f>
        <v/>
      </c>
      <c r="N104" s="47" t="str">
        <f>IF(OR(G104&lt;0,G104&gt;36),"Out of Range",IF(Computation!AE398="","",Computation!AE398))</f>
        <v/>
      </c>
      <c r="O104" s="41" t="str">
        <f>IF(OR(G104&lt;0,G104&gt;36),"Out of Range",IF(Computation!AF398="","",Computation!AF398))</f>
        <v/>
      </c>
      <c r="Q104" s="63" t="str">
        <f>IF(OR(F104&lt;0,F104&gt;36,G104&lt;0,G104&gt;36),"Out of Range",Computation!AL398)</f>
        <v/>
      </c>
      <c r="R104" s="52" t="str">
        <f>IF(OR(F104&lt;0,F104&gt;36,G104&lt;0,G104&gt;36),"Out of Range",IF(Computation!AM398="","",Computation!AM398*100))</f>
        <v/>
      </c>
      <c r="S104" s="96" t="str">
        <f t="shared" si="2"/>
        <v/>
      </c>
      <c r="T104" s="51" t="str">
        <f t="shared" si="3"/>
        <v/>
      </c>
      <c r="U104" s="50" t="str">
        <f>IF(OR(F104&lt;0,F104&gt;36,G104&lt;0,G104&gt;36),"Out of Range",IF(Computation!CB398="","",Computation!CB398))</f>
        <v/>
      </c>
    </row>
    <row r="105" spans="1:21" x14ac:dyDescent="0.3">
      <c r="L105" s="105"/>
      <c r="M105" s="105"/>
      <c r="N105" s="105"/>
      <c r="O105" s="105"/>
      <c r="P105" s="105"/>
      <c r="Q105" s="105"/>
      <c r="R105" s="105"/>
      <c r="S105" s="105"/>
      <c r="T105" s="105"/>
    </row>
    <row r="106" spans="1:21" x14ac:dyDescent="0.3">
      <c r="B106" s="95"/>
      <c r="C106" s="95"/>
      <c r="D106" s="95"/>
      <c r="E106" s="95"/>
      <c r="F106" s="95"/>
      <c r="G106" s="95"/>
      <c r="K106" s="2"/>
      <c r="L106" s="105"/>
      <c r="M106" s="105"/>
      <c r="N106" s="105"/>
      <c r="O106" s="105"/>
      <c r="P106" s="105"/>
      <c r="Q106" s="105"/>
      <c r="R106" s="105"/>
      <c r="S106" s="105"/>
      <c r="T106" s="105"/>
    </row>
    <row r="107" spans="1:21" x14ac:dyDescent="0.3">
      <c r="B107" s="95"/>
      <c r="C107" s="95"/>
      <c r="D107" s="95"/>
      <c r="E107" s="95"/>
      <c r="F107" s="95"/>
      <c r="G107" s="95"/>
      <c r="K107" s="2"/>
      <c r="L107" s="105"/>
      <c r="M107" s="105"/>
      <c r="N107" s="105"/>
      <c r="O107" s="105"/>
      <c r="P107" s="105"/>
      <c r="Q107" s="105"/>
      <c r="R107" s="105"/>
      <c r="S107" s="105"/>
      <c r="T107" s="105"/>
    </row>
    <row r="108" spans="1:21" x14ac:dyDescent="0.3">
      <c r="B108" s="95"/>
      <c r="C108" s="95"/>
      <c r="D108" s="95"/>
      <c r="E108" s="95"/>
      <c r="F108" s="95"/>
      <c r="G108" s="95"/>
      <c r="K108" s="95"/>
      <c r="L108" s="105"/>
      <c r="M108" s="105"/>
      <c r="N108" s="105"/>
      <c r="O108" s="105"/>
      <c r="P108" s="105"/>
      <c r="Q108" s="105"/>
      <c r="R108" s="105"/>
      <c r="S108" s="105"/>
      <c r="T108" s="105"/>
    </row>
    <row r="109" spans="1:21" x14ac:dyDescent="0.3">
      <c r="B109" s="95"/>
      <c r="C109" s="95"/>
      <c r="D109" s="95"/>
      <c r="E109" s="95"/>
      <c r="F109" s="95"/>
      <c r="G109" s="95"/>
      <c r="K109" s="95"/>
      <c r="L109" s="105"/>
      <c r="M109" s="105"/>
      <c r="N109" s="105"/>
      <c r="O109" s="105"/>
      <c r="P109" s="105"/>
      <c r="Q109" s="105"/>
      <c r="R109" s="105"/>
      <c r="S109" s="105"/>
      <c r="T109" s="105"/>
    </row>
    <row r="110" spans="1:21" x14ac:dyDescent="0.3">
      <c r="B110" s="95"/>
      <c r="C110" s="95"/>
      <c r="D110" s="95"/>
      <c r="E110" s="95"/>
      <c r="F110" s="95"/>
      <c r="G110" s="95"/>
      <c r="K110" s="95"/>
      <c r="L110" s="105"/>
      <c r="M110" s="105"/>
      <c r="N110" s="105"/>
      <c r="O110" s="105"/>
      <c r="P110" s="105"/>
      <c r="Q110" s="105"/>
      <c r="R110" s="105"/>
      <c r="S110" s="105"/>
      <c r="T110" s="105"/>
    </row>
    <row r="111" spans="1:21" x14ac:dyDescent="0.3">
      <c r="B111" s="95"/>
      <c r="C111" s="95"/>
      <c r="D111" s="95"/>
      <c r="E111" s="95"/>
      <c r="F111" s="95"/>
      <c r="G111" s="95"/>
      <c r="K111" s="95"/>
      <c r="L111" s="105"/>
      <c r="M111" s="105"/>
      <c r="N111" s="105"/>
      <c r="O111" s="105"/>
      <c r="P111" s="105"/>
      <c r="Q111" s="105"/>
      <c r="R111" s="105"/>
      <c r="S111" s="105"/>
      <c r="T111" s="105"/>
    </row>
    <row r="112" spans="1:21" x14ac:dyDescent="0.3">
      <c r="B112" s="95"/>
      <c r="C112" s="95"/>
      <c r="D112" s="95"/>
      <c r="E112" s="95"/>
      <c r="F112" s="95"/>
      <c r="G112" s="95"/>
      <c r="K112" s="95"/>
      <c r="L112" s="105"/>
      <c r="M112" s="105"/>
      <c r="N112" s="105"/>
      <c r="O112" s="105"/>
      <c r="P112" s="105"/>
      <c r="Q112" s="105"/>
      <c r="R112" s="105"/>
      <c r="S112" s="105"/>
      <c r="T112" s="105"/>
    </row>
    <row r="113" spans="2:20" x14ac:dyDescent="0.3">
      <c r="B113" s="95"/>
      <c r="C113" s="95"/>
      <c r="D113" s="95"/>
      <c r="E113" s="95"/>
      <c r="F113" s="95"/>
      <c r="G113" s="95"/>
      <c r="K113" s="95"/>
      <c r="L113" s="105"/>
      <c r="M113" s="105"/>
      <c r="N113" s="105"/>
      <c r="O113" s="105"/>
      <c r="P113" s="105"/>
      <c r="Q113" s="105"/>
      <c r="R113" s="105"/>
      <c r="S113" s="105"/>
      <c r="T113" s="105"/>
    </row>
    <row r="114" spans="2:20" x14ac:dyDescent="0.3">
      <c r="B114" s="95"/>
      <c r="C114" s="95"/>
      <c r="D114" s="95"/>
      <c r="E114" s="95"/>
      <c r="F114" s="95"/>
      <c r="G114" s="95"/>
      <c r="K114" s="95"/>
      <c r="L114" s="105"/>
      <c r="M114" s="105"/>
      <c r="N114" s="105"/>
      <c r="O114" s="105"/>
      <c r="P114" s="105"/>
      <c r="Q114" s="105"/>
      <c r="R114" s="105"/>
      <c r="S114" s="105"/>
      <c r="T114" s="105"/>
    </row>
    <row r="115" spans="2:20" x14ac:dyDescent="0.3">
      <c r="B115" s="95"/>
      <c r="C115" s="95"/>
      <c r="D115" s="95"/>
      <c r="E115" s="95"/>
      <c r="F115" s="95"/>
      <c r="G115" s="95"/>
      <c r="K115" s="95"/>
      <c r="L115" s="105"/>
      <c r="M115" s="105"/>
      <c r="N115" s="105"/>
      <c r="O115" s="105"/>
      <c r="P115" s="105"/>
      <c r="Q115" s="105"/>
      <c r="R115" s="105"/>
      <c r="S115" s="105"/>
      <c r="T115" s="105"/>
    </row>
    <row r="116" spans="2:20" x14ac:dyDescent="0.3">
      <c r="B116" s="95"/>
      <c r="C116" s="95"/>
      <c r="D116" s="95"/>
      <c r="E116" s="95"/>
      <c r="F116" s="95"/>
      <c r="G116" s="95"/>
      <c r="K116" s="95"/>
      <c r="L116" s="105"/>
      <c r="M116" s="105"/>
      <c r="N116" s="105"/>
      <c r="O116" s="105"/>
      <c r="P116" s="105"/>
      <c r="Q116" s="105"/>
      <c r="R116" s="105"/>
      <c r="S116" s="105"/>
      <c r="T116" s="105"/>
    </row>
    <row r="117" spans="2:20" x14ac:dyDescent="0.3">
      <c r="B117" s="95"/>
      <c r="C117" s="95"/>
      <c r="D117" s="95"/>
      <c r="E117" s="95"/>
      <c r="F117" s="95"/>
      <c r="G117" s="95"/>
      <c r="K117" s="95"/>
      <c r="L117" s="105"/>
      <c r="M117" s="105"/>
      <c r="N117" s="105"/>
      <c r="O117" s="105"/>
      <c r="P117" s="105"/>
      <c r="Q117" s="105"/>
      <c r="R117" s="105"/>
      <c r="S117" s="105"/>
      <c r="T117" s="105"/>
    </row>
    <row r="118" spans="2:20" x14ac:dyDescent="0.3">
      <c r="B118" s="95"/>
      <c r="C118" s="95"/>
      <c r="D118" s="95"/>
      <c r="E118" s="95"/>
      <c r="F118" s="95"/>
      <c r="G118" s="95"/>
      <c r="K118" s="95"/>
      <c r="L118" s="105"/>
      <c r="M118" s="105"/>
      <c r="N118" s="105"/>
      <c r="O118" s="105"/>
      <c r="P118" s="105"/>
      <c r="Q118" s="105"/>
      <c r="R118" s="105"/>
      <c r="S118" s="105"/>
      <c r="T118" s="105"/>
    </row>
    <row r="119" spans="2:20" x14ac:dyDescent="0.3">
      <c r="B119" s="95"/>
      <c r="C119" s="95"/>
      <c r="D119" s="95"/>
      <c r="E119" s="95"/>
      <c r="F119" s="95"/>
      <c r="G119" s="95"/>
      <c r="K119" s="95"/>
      <c r="L119" s="105"/>
      <c r="M119" s="105"/>
      <c r="N119" s="105"/>
      <c r="O119" s="105"/>
      <c r="P119" s="105"/>
      <c r="Q119" s="105"/>
      <c r="R119" s="105"/>
      <c r="S119" s="105"/>
      <c r="T119" s="105"/>
    </row>
    <row r="120" spans="2:20" x14ac:dyDescent="0.3">
      <c r="B120" s="95"/>
      <c r="C120" s="95"/>
      <c r="D120" s="95"/>
      <c r="E120" s="95"/>
      <c r="F120" s="95"/>
      <c r="G120" s="95"/>
      <c r="K120" s="95"/>
      <c r="L120" s="105"/>
      <c r="M120" s="105"/>
      <c r="N120" s="105"/>
      <c r="O120" s="105"/>
      <c r="P120" s="105"/>
      <c r="Q120" s="105"/>
      <c r="R120" s="105"/>
      <c r="S120" s="105"/>
      <c r="T120" s="105"/>
    </row>
    <row r="121" spans="2:20" x14ac:dyDescent="0.3">
      <c r="B121" s="95"/>
      <c r="C121" s="95"/>
      <c r="D121" s="95"/>
      <c r="E121" s="95"/>
      <c r="F121" s="95"/>
      <c r="G121" s="95"/>
      <c r="K121" s="95"/>
      <c r="L121" s="105"/>
      <c r="M121" s="105"/>
      <c r="N121" s="105"/>
      <c r="O121" s="105"/>
      <c r="P121" s="105"/>
      <c r="Q121" s="105"/>
      <c r="R121" s="105"/>
      <c r="S121" s="105"/>
      <c r="T121" s="105"/>
    </row>
    <row r="122" spans="2:20" x14ac:dyDescent="0.3">
      <c r="B122" s="95"/>
      <c r="C122" s="95"/>
      <c r="D122" s="95"/>
      <c r="E122" s="95"/>
      <c r="F122" s="95"/>
      <c r="G122" s="95"/>
      <c r="K122" s="95"/>
      <c r="L122" s="105"/>
      <c r="M122" s="105"/>
      <c r="N122" s="105"/>
      <c r="O122" s="105"/>
      <c r="P122" s="105"/>
      <c r="Q122" s="105"/>
      <c r="R122" s="105"/>
      <c r="S122" s="105"/>
      <c r="T122" s="105"/>
    </row>
    <row r="123" spans="2:20" x14ac:dyDescent="0.3">
      <c r="B123" s="95"/>
      <c r="C123" s="95"/>
      <c r="D123" s="95"/>
      <c r="E123" s="95"/>
      <c r="F123" s="95"/>
      <c r="G123" s="95"/>
      <c r="K123" s="95"/>
      <c r="L123" s="105"/>
      <c r="M123" s="105"/>
      <c r="N123" s="105"/>
      <c r="O123" s="105"/>
      <c r="P123" s="105"/>
      <c r="Q123" s="105"/>
      <c r="R123" s="105"/>
      <c r="S123" s="105"/>
      <c r="T123" s="105"/>
    </row>
    <row r="124" spans="2:20" x14ac:dyDescent="0.3">
      <c r="B124" s="95"/>
      <c r="C124" s="95"/>
      <c r="D124" s="95"/>
      <c r="E124" s="95"/>
      <c r="F124" s="95"/>
      <c r="G124" s="95"/>
      <c r="K124" s="95"/>
      <c r="L124" s="105"/>
      <c r="M124" s="105"/>
      <c r="N124" s="105"/>
      <c r="O124" s="105"/>
      <c r="P124" s="105"/>
      <c r="Q124" s="105"/>
      <c r="R124" s="105"/>
      <c r="S124" s="105"/>
      <c r="T124" s="105"/>
    </row>
    <row r="125" spans="2:20" x14ac:dyDescent="0.3">
      <c r="B125" s="95"/>
      <c r="C125" s="95"/>
      <c r="D125" s="95"/>
      <c r="E125" s="95"/>
      <c r="F125" s="95"/>
      <c r="G125" s="95"/>
      <c r="K125" s="95"/>
      <c r="L125" s="105"/>
      <c r="M125" s="105"/>
      <c r="N125" s="105"/>
      <c r="O125" s="105"/>
      <c r="P125" s="105"/>
      <c r="Q125" s="105"/>
      <c r="R125" s="105"/>
      <c r="S125" s="105"/>
      <c r="T125" s="105"/>
    </row>
    <row r="126" spans="2:20" x14ac:dyDescent="0.3">
      <c r="B126" s="95"/>
      <c r="C126" s="95"/>
      <c r="D126" s="95"/>
      <c r="E126" s="95"/>
      <c r="F126" s="95"/>
      <c r="G126" s="95"/>
      <c r="K126" s="95"/>
      <c r="L126" s="105"/>
      <c r="M126" s="105"/>
      <c r="N126" s="105"/>
      <c r="O126" s="105"/>
      <c r="P126" s="105"/>
      <c r="Q126" s="105"/>
      <c r="R126" s="105"/>
      <c r="S126" s="105"/>
      <c r="T126" s="105"/>
    </row>
    <row r="127" spans="2:20" x14ac:dyDescent="0.3">
      <c r="B127" s="95"/>
      <c r="C127" s="95"/>
      <c r="D127" s="95"/>
      <c r="E127" s="95"/>
      <c r="F127" s="95"/>
      <c r="G127" s="95"/>
      <c r="K127" s="95"/>
      <c r="L127" s="105"/>
      <c r="M127" s="105"/>
      <c r="N127" s="105"/>
      <c r="O127" s="105"/>
      <c r="P127" s="105"/>
      <c r="Q127" s="105"/>
      <c r="R127" s="105"/>
      <c r="S127" s="105"/>
      <c r="T127" s="105"/>
    </row>
    <row r="128" spans="2:20" x14ac:dyDescent="0.3">
      <c r="B128" s="95"/>
      <c r="C128" s="95"/>
      <c r="D128" s="95"/>
      <c r="E128" s="95"/>
      <c r="F128" s="95"/>
      <c r="G128" s="95"/>
      <c r="K128" s="95"/>
      <c r="L128" s="105"/>
      <c r="M128" s="105"/>
      <c r="N128" s="105"/>
      <c r="O128" s="105"/>
      <c r="P128" s="105"/>
      <c r="Q128" s="105"/>
      <c r="R128" s="105"/>
      <c r="S128" s="105"/>
      <c r="T128" s="105"/>
    </row>
    <row r="129" spans="2:21" x14ac:dyDescent="0.3">
      <c r="B129" s="95"/>
      <c r="C129" s="95"/>
      <c r="D129" s="95"/>
      <c r="E129" s="95"/>
      <c r="F129" s="95"/>
      <c r="G129" s="95"/>
      <c r="K129" s="95"/>
      <c r="L129" s="105"/>
      <c r="M129" s="105"/>
      <c r="N129" s="105"/>
      <c r="O129" s="105"/>
      <c r="P129" s="105"/>
      <c r="Q129" s="105"/>
      <c r="R129" s="105"/>
      <c r="S129" s="105"/>
      <c r="T129" s="105"/>
    </row>
    <row r="130" spans="2:21" x14ac:dyDescent="0.3">
      <c r="B130" s="95"/>
      <c r="C130" s="95"/>
      <c r="D130" s="95"/>
      <c r="E130" s="95"/>
      <c r="F130" s="95"/>
      <c r="G130" s="95"/>
      <c r="K130" s="95"/>
      <c r="L130" s="105"/>
      <c r="M130" s="105"/>
      <c r="N130" s="105"/>
      <c r="O130" s="105"/>
      <c r="P130" s="105"/>
      <c r="Q130" s="105"/>
      <c r="R130" s="105"/>
      <c r="S130" s="105"/>
      <c r="T130" s="105"/>
    </row>
    <row r="131" spans="2:21" x14ac:dyDescent="0.3">
      <c r="K131" s="95"/>
      <c r="L131" s="105"/>
      <c r="M131" s="105"/>
      <c r="N131" s="105"/>
      <c r="O131" s="105"/>
      <c r="P131" s="105"/>
      <c r="Q131" s="105"/>
      <c r="R131" s="105"/>
      <c r="S131" s="105"/>
      <c r="T131" s="105"/>
    </row>
    <row r="132" spans="2:21" x14ac:dyDescent="0.3">
      <c r="K132" s="95"/>
      <c r="L132" s="105"/>
      <c r="M132" s="105"/>
      <c r="N132" s="105"/>
      <c r="O132" s="105"/>
      <c r="P132" s="105"/>
      <c r="Q132" s="105"/>
      <c r="R132" s="105"/>
      <c r="S132" s="105"/>
      <c r="T132" s="105"/>
    </row>
    <row r="133" spans="2:21" x14ac:dyDescent="0.3">
      <c r="K133" s="95"/>
      <c r="L133" s="105"/>
      <c r="M133" s="105"/>
      <c r="N133" s="105"/>
      <c r="O133" s="105"/>
      <c r="P133" s="105"/>
      <c r="Q133" s="105"/>
      <c r="R133" s="105"/>
      <c r="S133" s="105"/>
      <c r="T133" s="105"/>
    </row>
    <row r="134" spans="2:21" x14ac:dyDescent="0.3">
      <c r="K134" s="95"/>
      <c r="L134" s="105"/>
      <c r="M134" s="105"/>
      <c r="N134" s="105"/>
      <c r="O134" s="105"/>
      <c r="P134" s="105"/>
      <c r="Q134" s="105"/>
      <c r="R134" s="105"/>
      <c r="S134" s="105"/>
      <c r="T134" s="105"/>
    </row>
    <row r="135" spans="2:21" x14ac:dyDescent="0.3">
      <c r="K135" s="21" t="s">
        <v>137</v>
      </c>
      <c r="L135" s="106"/>
      <c r="M135" s="106"/>
      <c r="N135" s="106"/>
      <c r="O135" s="106"/>
      <c r="P135" s="106"/>
      <c r="Q135" s="106"/>
      <c r="R135" s="106"/>
      <c r="S135" s="106"/>
      <c r="T135" s="106"/>
      <c r="U135" s="21"/>
    </row>
    <row r="136" spans="2:21" x14ac:dyDescent="0.3">
      <c r="K136" s="106" t="s">
        <v>144</v>
      </c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</row>
    <row r="137" spans="2:21" x14ac:dyDescent="0.3"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74"/>
    </row>
  </sheetData>
  <sheetProtection password="A29E" sheet="1" objects="1" scenarios="1" formatCells="0" formatColumns="0" formatRows="0"/>
  <protectedRanges>
    <protectedRange sqref="T2" name="Intervallo2"/>
  </protectedRange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0"/>
  <sheetViews>
    <sheetView topLeftCell="U1" workbookViewId="0">
      <pane xSplit="21972" topLeftCell="AW1"/>
      <selection activeCell="BF6" sqref="BF6"/>
      <selection pane="topRight" activeCell="AW37" sqref="AW37"/>
    </sheetView>
  </sheetViews>
  <sheetFormatPr defaultRowHeight="14.4" x14ac:dyDescent="0.3"/>
  <cols>
    <col min="3" max="4" width="12.6640625" bestFit="1" customWidth="1"/>
    <col min="6" max="6" width="12" bestFit="1" customWidth="1"/>
    <col min="7" max="7" width="11" bestFit="1" customWidth="1"/>
    <col min="8" max="8" width="11" style="2" customWidth="1"/>
    <col min="10" max="18" width="6.6640625" customWidth="1"/>
    <col min="19" max="22" width="6.6640625" style="2" customWidth="1"/>
    <col min="24" max="31" width="5.44140625" customWidth="1"/>
    <col min="32" max="35" width="4.88671875" customWidth="1"/>
    <col min="36" max="36" width="6.5546875" customWidth="1"/>
    <col min="37" max="37" width="8.88671875" customWidth="1"/>
    <col min="38" max="45" width="6.5546875" customWidth="1"/>
    <col min="47" max="61" width="5.44140625" customWidth="1"/>
    <col min="63" max="63" width="4.88671875" customWidth="1"/>
    <col min="64" max="64" width="5.44140625" customWidth="1"/>
    <col min="65" max="70" width="5.5546875" customWidth="1"/>
    <col min="71" max="71" width="6" customWidth="1"/>
    <col min="72" max="73" width="5.5546875" customWidth="1"/>
  </cols>
  <sheetData>
    <row r="1" spans="1:73" x14ac:dyDescent="0.3">
      <c r="F1" t="s">
        <v>141</v>
      </c>
      <c r="G1" t="s">
        <v>59</v>
      </c>
      <c r="I1" t="s">
        <v>143</v>
      </c>
      <c r="AJ1" t="s">
        <v>78</v>
      </c>
      <c r="BK1" t="s">
        <v>79</v>
      </c>
    </row>
    <row r="2" spans="1:73" x14ac:dyDescent="0.3">
      <c r="E2" s="38" t="str">
        <f>'Parameters from R'!C17</f>
        <v>i</v>
      </c>
      <c r="F2" s="38">
        <f>'Parameters from R'!D17</f>
        <v>27.300039999999999</v>
      </c>
      <c r="G2" s="38">
        <f>'Parameters from R'!F17</f>
        <v>29.017659999999999</v>
      </c>
    </row>
    <row r="3" spans="1:73" x14ac:dyDescent="0.3">
      <c r="E3" s="38" t="str">
        <f>'Parameters from R'!C18</f>
        <v>A</v>
      </c>
      <c r="F3" s="38">
        <f>'Parameters from R'!D18</f>
        <v>-3.8440000000000002E-2</v>
      </c>
      <c r="G3" s="38">
        <f>'Parameters from R'!F18</f>
        <v>-2.393E-2</v>
      </c>
    </row>
    <row r="4" spans="1:73" x14ac:dyDescent="0.3">
      <c r="E4" s="38" t="str">
        <f>'Parameters from R'!C19</f>
        <v>E</v>
      </c>
      <c r="F4" s="38">
        <f>'Parameters from R'!D19</f>
        <v>-3.7490000000000002E-2</v>
      </c>
      <c r="G4" s="38">
        <f>'Parameters from R'!F19</f>
        <v>-1.942E-2</v>
      </c>
    </row>
    <row r="5" spans="1:73" x14ac:dyDescent="0.3">
      <c r="E5" s="38" t="str">
        <f>'Parameters from R'!C20</f>
        <v>AE</v>
      </c>
      <c r="F5" s="38">
        <f>'Parameters from R'!D20</f>
        <v>1.949E-2</v>
      </c>
      <c r="G5" s="38">
        <f>'Parameters from R'!F20</f>
        <v>7.8799999999999999E-3</v>
      </c>
    </row>
    <row r="6" spans="1:73" x14ac:dyDescent="0.3">
      <c r="E6" s="38" t="str">
        <f>'Parameters from R'!C21</f>
        <v>G</v>
      </c>
      <c r="F6" s="38">
        <f>'Parameters from R'!D21</f>
        <v>-0.62156999999999996</v>
      </c>
      <c r="G6" s="38">
        <f>'Parameters from R'!F21</f>
        <v>-0.98412999999999995</v>
      </c>
      <c r="J6" s="2"/>
      <c r="K6" s="2"/>
      <c r="L6" s="2"/>
      <c r="M6" s="2"/>
      <c r="N6" s="2"/>
    </row>
    <row r="7" spans="1:73" x14ac:dyDescent="0.3">
      <c r="E7" s="38" t="str">
        <f>'Parameters from R'!C22</f>
        <v>AG</v>
      </c>
      <c r="F7" s="38">
        <f>'Parameters from R'!D22</f>
        <v>6.3259999999999997E-2</v>
      </c>
      <c r="G7" s="38">
        <f>'Parameters from R'!F22</f>
        <v>0</v>
      </c>
      <c r="J7" s="2"/>
      <c r="K7" s="2"/>
      <c r="L7" s="2"/>
      <c r="M7" s="2"/>
      <c r="N7" s="2"/>
      <c r="AU7" t="s">
        <v>73</v>
      </c>
      <c r="BC7" t="s">
        <v>74</v>
      </c>
    </row>
    <row r="8" spans="1:73" x14ac:dyDescent="0.3">
      <c r="E8" s="38" t="s">
        <v>37</v>
      </c>
      <c r="F8" s="38">
        <f>'Parameters from R'!D25</f>
        <v>4.07498</v>
      </c>
      <c r="G8" s="38">
        <f>'Parameters from R'!F25</f>
        <v>3.1606000000000001</v>
      </c>
      <c r="I8" t="s">
        <v>63</v>
      </c>
      <c r="J8" s="2" t="s">
        <v>64</v>
      </c>
      <c r="K8" s="2" t="s">
        <v>65</v>
      </c>
      <c r="L8" s="2" t="s">
        <v>66</v>
      </c>
      <c r="M8" s="2">
        <v>1</v>
      </c>
      <c r="N8" s="2" t="s">
        <v>67</v>
      </c>
      <c r="O8">
        <v>0</v>
      </c>
      <c r="P8">
        <v>0</v>
      </c>
      <c r="Q8">
        <v>0</v>
      </c>
      <c r="R8">
        <v>0</v>
      </c>
      <c r="AJ8" t="s">
        <v>63</v>
      </c>
      <c r="AK8" t="str">
        <f>J8</f>
        <v>(4/3)</v>
      </c>
      <c r="AL8" t="str">
        <f t="shared" ref="AL8:AL10" si="0">K8</f>
        <v>(3/2)</v>
      </c>
      <c r="AM8" t="str">
        <f t="shared" ref="AM8:AM10" si="1">L8</f>
        <v>(2/1)</v>
      </c>
      <c r="AN8">
        <f t="shared" ref="AN8:AN10" si="2">M8</f>
        <v>1</v>
      </c>
      <c r="AO8" t="str">
        <f t="shared" ref="AO8:AO10" si="3">N8</f>
        <v>(1/0)</v>
      </c>
      <c r="AP8">
        <f t="shared" ref="AP8:AP10" si="4">O8</f>
        <v>0</v>
      </c>
      <c r="AQ8">
        <f t="shared" ref="AQ8:AQ10" si="5">P8</f>
        <v>0</v>
      </c>
      <c r="AR8">
        <f t="shared" ref="AR8:AR10" si="6">Q8</f>
        <v>0</v>
      </c>
      <c r="AS8">
        <f t="shared" ref="AS8:AS10" si="7">R8</f>
        <v>0</v>
      </c>
      <c r="AU8" t="s">
        <v>68</v>
      </c>
      <c r="AV8" t="s">
        <v>69</v>
      </c>
      <c r="AX8" t="s">
        <v>70</v>
      </c>
      <c r="AZ8" t="s">
        <v>71</v>
      </c>
      <c r="BB8" t="s">
        <v>72</v>
      </c>
      <c r="BC8" t="s">
        <v>75</v>
      </c>
      <c r="BD8" t="s">
        <v>77</v>
      </c>
      <c r="BE8" t="s">
        <v>76</v>
      </c>
    </row>
    <row r="9" spans="1:73" x14ac:dyDescent="0.3">
      <c r="B9" t="s">
        <v>58</v>
      </c>
      <c r="I9" t="s">
        <v>62</v>
      </c>
      <c r="J9" s="3">
        <v>0.5</v>
      </c>
      <c r="K9" s="38">
        <f>_xlfn.NORM.S.DIST(K10,TRUE)</f>
        <v>0.267628893468983</v>
      </c>
      <c r="L9" s="38">
        <f>_xlfn.NORM.S.DIST(L10,TRUE)</f>
        <v>0.1074876970745869</v>
      </c>
      <c r="M9" s="3">
        <v>0.05</v>
      </c>
      <c r="N9" s="38">
        <f>_xlfn.NORM.S.DIST(N10,TRUE)</f>
        <v>3.1442762980752693E-2</v>
      </c>
      <c r="O9" s="3">
        <v>0.02</v>
      </c>
      <c r="P9" s="3">
        <v>0.01</v>
      </c>
      <c r="Q9" s="38">
        <f>_xlfn.NORM.S.DIST(Q10,TRUE)</f>
        <v>6.2096653257761331E-3</v>
      </c>
      <c r="R9" s="38">
        <f>_xlfn.NORM.S.DIST(R10,TRUE)</f>
        <v>1.3498980316300933E-3</v>
      </c>
      <c r="AJ9" t="s">
        <v>62</v>
      </c>
      <c r="AK9">
        <f t="shared" ref="AK9:AK10" si="8">J9</f>
        <v>0.5</v>
      </c>
      <c r="AL9">
        <f t="shared" si="0"/>
        <v>0.267628893468983</v>
      </c>
      <c r="AM9">
        <f t="shared" si="1"/>
        <v>0.1074876970745869</v>
      </c>
      <c r="AN9">
        <f t="shared" si="2"/>
        <v>0.05</v>
      </c>
      <c r="AO9">
        <f t="shared" si="3"/>
        <v>3.1442762980752693E-2</v>
      </c>
      <c r="AP9">
        <f t="shared" si="4"/>
        <v>0.02</v>
      </c>
      <c r="AQ9">
        <f t="shared" si="5"/>
        <v>0.01</v>
      </c>
      <c r="AR9">
        <f t="shared" si="6"/>
        <v>6.2096653257761331E-3</v>
      </c>
      <c r="AS9">
        <f t="shared" si="7"/>
        <v>1.3498980316300933E-3</v>
      </c>
    </row>
    <row r="10" spans="1:73" x14ac:dyDescent="0.3">
      <c r="F10" t="s">
        <v>60</v>
      </c>
      <c r="I10" t="s">
        <v>61</v>
      </c>
      <c r="J10" s="21">
        <f>NORMSINV(J9)</f>
        <v>0</v>
      </c>
      <c r="K10" s="3">
        <v>-0.62</v>
      </c>
      <c r="L10" s="3">
        <v>-1.24</v>
      </c>
      <c r="M10" s="21">
        <f>NORMSINV(M9)</f>
        <v>-1.6448536269514726</v>
      </c>
      <c r="N10" s="3">
        <v>-1.86</v>
      </c>
      <c r="O10" s="21">
        <f>NORMSINV(O9)</f>
        <v>-2.0537489106318225</v>
      </c>
      <c r="P10" s="21">
        <f>NORMSINV(P9)</f>
        <v>-2.3263478740408408</v>
      </c>
      <c r="Q10" s="3">
        <v>-2.5</v>
      </c>
      <c r="R10" s="3">
        <v>-3</v>
      </c>
      <c r="W10" s="2"/>
      <c r="X10" s="84" t="s">
        <v>73</v>
      </c>
      <c r="AF10" s="84" t="s">
        <v>74</v>
      </c>
      <c r="AG10" s="74"/>
      <c r="AH10" s="78"/>
      <c r="AJ10" t="s">
        <v>61</v>
      </c>
      <c r="AK10">
        <f t="shared" si="8"/>
        <v>0</v>
      </c>
      <c r="AL10">
        <f t="shared" si="0"/>
        <v>-0.62</v>
      </c>
      <c r="AM10">
        <f t="shared" si="1"/>
        <v>-1.24</v>
      </c>
      <c r="AN10">
        <f t="shared" si="2"/>
        <v>-1.6448536269514726</v>
      </c>
      <c r="AO10">
        <f t="shared" si="3"/>
        <v>-1.86</v>
      </c>
      <c r="AP10">
        <f t="shared" si="4"/>
        <v>-2.0537489106318225</v>
      </c>
      <c r="AQ10">
        <f t="shared" si="5"/>
        <v>-2.3263478740408408</v>
      </c>
      <c r="AR10">
        <f t="shared" si="6"/>
        <v>-2.5</v>
      </c>
      <c r="AS10">
        <f t="shared" si="7"/>
        <v>-3</v>
      </c>
      <c r="BH10" s="2"/>
      <c r="BI10" s="2"/>
      <c r="BJ10" s="2"/>
      <c r="BK10" s="84" t="s">
        <v>73</v>
      </c>
      <c r="BS10" s="84" t="s">
        <v>74</v>
      </c>
      <c r="BT10" s="74"/>
      <c r="BU10" s="78"/>
    </row>
    <row r="11" spans="1:73" x14ac:dyDescent="0.3">
      <c r="B11" t="s">
        <v>12</v>
      </c>
      <c r="C11" t="s">
        <v>10</v>
      </c>
      <c r="D11" t="s">
        <v>11</v>
      </c>
      <c r="U11" s="75" t="s">
        <v>2</v>
      </c>
      <c r="V11" s="75" t="s">
        <v>1</v>
      </c>
      <c r="W11" s="75" t="s">
        <v>3</v>
      </c>
      <c r="X11" s="80" t="s">
        <v>68</v>
      </c>
      <c r="Y11" s="83" t="s">
        <v>69</v>
      </c>
      <c r="Z11" s="77"/>
      <c r="AA11" s="83" t="s">
        <v>70</v>
      </c>
      <c r="AB11" s="77"/>
      <c r="AC11" s="83" t="s">
        <v>71</v>
      </c>
      <c r="AD11" s="77"/>
      <c r="AE11" s="80" t="s">
        <v>72</v>
      </c>
      <c r="AF11" s="80" t="s">
        <v>75</v>
      </c>
      <c r="AG11" s="80" t="s">
        <v>77</v>
      </c>
      <c r="AH11" s="80" t="s">
        <v>76</v>
      </c>
      <c r="BH11" s="75" t="s">
        <v>2</v>
      </c>
      <c r="BI11" s="75" t="s">
        <v>1</v>
      </c>
      <c r="BJ11" s="75" t="s">
        <v>3</v>
      </c>
      <c r="BK11" s="80" t="s">
        <v>68</v>
      </c>
      <c r="BL11" s="83" t="s">
        <v>69</v>
      </c>
      <c r="BM11" s="77"/>
      <c r="BN11" s="83" t="s">
        <v>70</v>
      </c>
      <c r="BO11" s="77"/>
      <c r="BP11" s="83" t="s">
        <v>71</v>
      </c>
      <c r="BQ11" s="77"/>
      <c r="BR11" s="80" t="s">
        <v>72</v>
      </c>
      <c r="BS11" s="80" t="s">
        <v>75</v>
      </c>
      <c r="BT11" s="80" t="s">
        <v>77</v>
      </c>
      <c r="BU11" s="80" t="s">
        <v>76</v>
      </c>
    </row>
    <row r="12" spans="1:73" x14ac:dyDescent="0.3">
      <c r="A12" t="s">
        <v>138</v>
      </c>
      <c r="B12">
        <f t="shared" ref="B12:B57" si="9">IF(U12="M",-0.5,0.5)</f>
        <v>-0.5</v>
      </c>
      <c r="C12">
        <f>V12-Computation!C$222</f>
        <v>-20.74074074074074</v>
      </c>
      <c r="D12">
        <f>W12-Computation!D$222</f>
        <v>-3.5787037037037042</v>
      </c>
      <c r="F12">
        <f t="shared" ref="F12:F23" si="10">F$2+F$3*$C12+F$4*$D12+F$5*$C12*$D12+F$6*$B12+F$7*$C12*$B12</f>
        <v>30.644938887174209</v>
      </c>
      <c r="G12">
        <f t="shared" ref="G12:G57" si="11">G$2+G$3*$C12+G$4*$D12+G$5*$C12*$D12+G$6*$B12+G$7*$C12*$B12</f>
        <v>30.660442081618655</v>
      </c>
      <c r="J12">
        <f t="shared" ref="J12:J23" si="12">$F12+$F$8*J$10</f>
        <v>30.644938887174209</v>
      </c>
      <c r="K12">
        <f t="shared" ref="K12:R23" si="13">$F12+$F$8*K$10</f>
        <v>28.11845128717421</v>
      </c>
      <c r="L12">
        <f t="shared" si="13"/>
        <v>25.591963687174211</v>
      </c>
      <c r="M12">
        <f t="shared" si="13"/>
        <v>23.942193254419497</v>
      </c>
      <c r="N12">
        <f t="shared" si="13"/>
        <v>23.065476087174208</v>
      </c>
      <c r="O12">
        <f t="shared" si="13"/>
        <v>22.275953151327744</v>
      </c>
      <c r="P12">
        <f t="shared" si="13"/>
        <v>21.165117827415266</v>
      </c>
      <c r="Q12">
        <f t="shared" si="13"/>
        <v>20.457488887174208</v>
      </c>
      <c r="R12">
        <f t="shared" si="13"/>
        <v>18.419998887174209</v>
      </c>
      <c r="U12" s="73" t="s">
        <v>56</v>
      </c>
      <c r="V12" s="73">
        <v>25</v>
      </c>
      <c r="W12" s="73">
        <v>10</v>
      </c>
      <c r="X12" s="81">
        <f t="shared" ref="X12:X57" si="14">J12</f>
        <v>30.644938887174209</v>
      </c>
      <c r="Y12" s="84">
        <f t="shared" ref="Y12:Y57" si="15">K12</f>
        <v>28.11845128717421</v>
      </c>
      <c r="Z12" s="78">
        <f t="shared" ref="Z12:Z57" si="16">J12</f>
        <v>30.644938887174209</v>
      </c>
      <c r="AA12" s="84">
        <f t="shared" ref="AA12:AA57" si="17">L12</f>
        <v>25.591963687174211</v>
      </c>
      <c r="AB12" s="78">
        <f t="shared" ref="AB12:AB57" si="18">K12</f>
        <v>28.11845128717421</v>
      </c>
      <c r="AC12" s="84">
        <f t="shared" ref="AC12:AC57" si="19">N12</f>
        <v>23.065476087174208</v>
      </c>
      <c r="AD12" s="78">
        <f t="shared" ref="AD12:AD57" si="20">L12</f>
        <v>25.591963687174211</v>
      </c>
      <c r="AE12" s="81">
        <f t="shared" ref="AE12:AE57" si="21">N12</f>
        <v>23.065476087174208</v>
      </c>
      <c r="AF12" s="81">
        <f t="shared" ref="AF12:AF57" si="22">M12</f>
        <v>23.942193254419497</v>
      </c>
      <c r="AG12" s="81">
        <f t="shared" ref="AG12:AG57" si="23">O12</f>
        <v>22.275953151327744</v>
      </c>
      <c r="AH12" s="81">
        <f t="shared" ref="AH12:AH57" si="24">P12</f>
        <v>21.165117827415266</v>
      </c>
      <c r="AK12">
        <f t="shared" ref="AK12:AK57" si="25">$G12+$G$8*J$10</f>
        <v>30.660442081618655</v>
      </c>
      <c r="AL12">
        <f t="shared" ref="AL12:AL57" si="26">$G12+$G$8*K$10</f>
        <v>28.700870081618653</v>
      </c>
      <c r="AM12">
        <f t="shared" ref="AM12:AM57" si="27">$G12+$G$8*L$10</f>
        <v>26.741298081618655</v>
      </c>
      <c r="AN12">
        <f t="shared" ref="AN12:AN57" si="28">$G12+$G$8*M$10</f>
        <v>25.461717708275831</v>
      </c>
      <c r="AO12">
        <f t="shared" ref="AO12:AO57" si="29">$G12+$G$8*N$10</f>
        <v>24.781726081618654</v>
      </c>
      <c r="AP12">
        <f t="shared" ref="AP12:AP57" si="30">$G12+$G$8*O$10</f>
        <v>24.169363274675717</v>
      </c>
      <c r="AQ12">
        <f t="shared" ref="AQ12:AQ57" si="31">$G12+$G$8*P$10</f>
        <v>23.307786990925173</v>
      </c>
      <c r="AR12">
        <f t="shared" ref="AR12:AR57" si="32">$G12+$G$8*Q$10</f>
        <v>22.758942081618656</v>
      </c>
      <c r="AS12">
        <f t="shared" ref="AS12:AS57" si="33">$G12+$G$8*R$10</f>
        <v>21.178642081618655</v>
      </c>
      <c r="AU12">
        <f t="shared" ref="AU12:AU57" si="34">AK12</f>
        <v>30.660442081618655</v>
      </c>
      <c r="AV12">
        <f t="shared" ref="AV12:AV57" si="35">AL12</f>
        <v>28.700870081618653</v>
      </c>
      <c r="AW12">
        <f t="shared" ref="AW12:AW57" si="36">AK12</f>
        <v>30.660442081618655</v>
      </c>
      <c r="AX12">
        <f t="shared" ref="AX12:AX57" si="37">AM12</f>
        <v>26.741298081618655</v>
      </c>
      <c r="AY12">
        <f t="shared" ref="AY12:AY57" si="38">AL12</f>
        <v>28.700870081618653</v>
      </c>
      <c r="AZ12">
        <f t="shared" ref="AZ12:AZ57" si="39">AO12</f>
        <v>24.781726081618654</v>
      </c>
      <c r="BA12">
        <f t="shared" ref="BA12:BA57" si="40">AM12</f>
        <v>26.741298081618655</v>
      </c>
      <c r="BB12">
        <f t="shared" ref="BB12:BB57" si="41">AO12</f>
        <v>24.781726081618654</v>
      </c>
      <c r="BC12">
        <f t="shared" ref="BC12:BC57" si="42">AN12</f>
        <v>25.461717708275831</v>
      </c>
      <c r="BD12">
        <f t="shared" ref="BD12:BD57" si="43">AP12</f>
        <v>24.169363274675717</v>
      </c>
      <c r="BE12">
        <f t="shared" ref="BE12:BE57" si="44">AQ12</f>
        <v>23.307786990925173</v>
      </c>
      <c r="BH12" s="73" t="s">
        <v>56</v>
      </c>
      <c r="BI12" s="73">
        <v>25</v>
      </c>
      <c r="BJ12" s="73">
        <v>10</v>
      </c>
      <c r="BK12" s="86">
        <f t="shared" ref="BK12:BK57" si="45">36*(1/(1+EXP(-AU12/36*(LN(0.91/0.09)-LN(0.09/0.91))-LN(0.09/0.91)))-0.09)/0.82</f>
        <v>32.742494677714014</v>
      </c>
      <c r="BL12" s="87">
        <f t="shared" ref="BL12:BL57" si="46">36*(1/(1+EXP(-AV12/36*(LN(0.91/0.09)-LN(0.09/0.91))-LN(0.09/0.91)))-0.09)/0.82</f>
        <v>31.09423291587202</v>
      </c>
      <c r="BM12" s="88">
        <f t="shared" ref="BM12:BM57" si="47">36*(1/(1+EXP(-AW12/36*(LN(0.91/0.09)-LN(0.09/0.91))-LN(0.09/0.91)))-0.09)/0.82</f>
        <v>32.742494677714014</v>
      </c>
      <c r="BN12" s="87">
        <f t="shared" ref="BN12:BN57" si="48">36*(1/(1+EXP(-AX12/36*(LN(0.91/0.09)-LN(0.09/0.91))-LN(0.09/0.91)))-0.09)/0.82</f>
        <v>29.179730407627087</v>
      </c>
      <c r="BO12" s="88">
        <f t="shared" ref="BO12:BO57" si="49">36*(1/(1+EXP(-AY12/36*(LN(0.91/0.09)-LN(0.09/0.91))-LN(0.09/0.91)))-0.09)/0.82</f>
        <v>31.09423291587202</v>
      </c>
      <c r="BP12" s="87">
        <f t="shared" ref="BP12:BP57" si="50">36*(1/(1+EXP(-AZ12/36*(LN(0.91/0.09)-LN(0.09/0.91))-LN(0.09/0.91)))-0.09)/0.82</f>
        <v>27.004277942173562</v>
      </c>
      <c r="BQ12" s="88">
        <f t="shared" ref="BQ12:BQ57" si="51">36*(1/(1+EXP(-BA12/36*(LN(0.91/0.09)-LN(0.09/0.91))-LN(0.09/0.91)))-0.09)/0.82</f>
        <v>29.179730407627087</v>
      </c>
      <c r="BR12" s="86">
        <f t="shared" ref="BR12:BR57" si="52">36*(1/(1+EXP(-BB12/36*(LN(0.91/0.09)-LN(0.09/0.91))-LN(0.09/0.91)))-0.09)/0.82</f>
        <v>27.004277942173562</v>
      </c>
      <c r="BS12" s="86">
        <f t="shared" ref="BS12:BS57" si="53">36*(1/(1+EXP(-BC12/36*(LN(0.91/0.09)-LN(0.09/0.91))-LN(0.09/0.91)))-0.09)/0.82</f>
        <v>27.787625470549241</v>
      </c>
      <c r="BT12" s="86">
        <f t="shared" ref="BT12:BT57" si="54">36*(1/(1+EXP(-BD12/36*(LN(0.91/0.09)-LN(0.09/0.91))-LN(0.09/0.91)))-0.09)/0.82</f>
        <v>26.274336896356971</v>
      </c>
      <c r="BU12" s="86">
        <f t="shared" ref="BU12:BU57" si="55">36*(1/(1+EXP(-BE12/36*(LN(0.91/0.09)-LN(0.09/0.91))-LN(0.09/0.91)))-0.09)/0.82</f>
        <v>25.210447909395459</v>
      </c>
    </row>
    <row r="13" spans="1:73" x14ac:dyDescent="0.3">
      <c r="B13">
        <f t="shared" si="9"/>
        <v>-0.5</v>
      </c>
      <c r="C13">
        <f>V13-Computation!C$222</f>
        <v>-20.74074074074074</v>
      </c>
      <c r="D13">
        <f>W13-Computation!D$222</f>
        <v>-0.57870370370370416</v>
      </c>
      <c r="F13">
        <f t="shared" si="10"/>
        <v>29.319757776063099</v>
      </c>
      <c r="G13">
        <f t="shared" si="11"/>
        <v>30.111870970507542</v>
      </c>
      <c r="J13">
        <f t="shared" si="12"/>
        <v>29.319757776063099</v>
      </c>
      <c r="K13">
        <f t="shared" si="13"/>
        <v>26.7932701760631</v>
      </c>
      <c r="L13">
        <f t="shared" si="13"/>
        <v>24.2667825760631</v>
      </c>
      <c r="M13">
        <f>$F13+$F$8*M$10</f>
        <v>22.617012143308386</v>
      </c>
      <c r="N13">
        <f t="shared" si="13"/>
        <v>21.740294976063097</v>
      </c>
      <c r="O13">
        <f t="shared" si="13"/>
        <v>20.950772040216634</v>
      </c>
      <c r="P13">
        <f t="shared" si="13"/>
        <v>19.839936716304152</v>
      </c>
      <c r="Q13">
        <f t="shared" si="13"/>
        <v>19.132307776063101</v>
      </c>
      <c r="R13">
        <f t="shared" si="13"/>
        <v>17.094817776063099</v>
      </c>
      <c r="U13" s="73" t="s">
        <v>56</v>
      </c>
      <c r="V13" s="73">
        <v>25</v>
      </c>
      <c r="W13" s="73">
        <v>13</v>
      </c>
      <c r="X13" s="81">
        <f t="shared" si="14"/>
        <v>29.319757776063099</v>
      </c>
      <c r="Y13" s="84">
        <f t="shared" si="15"/>
        <v>26.7932701760631</v>
      </c>
      <c r="Z13" s="78">
        <f t="shared" si="16"/>
        <v>29.319757776063099</v>
      </c>
      <c r="AA13" s="84">
        <f t="shared" si="17"/>
        <v>24.2667825760631</v>
      </c>
      <c r="AB13" s="78">
        <f t="shared" si="18"/>
        <v>26.7932701760631</v>
      </c>
      <c r="AC13" s="84">
        <f t="shared" si="19"/>
        <v>21.740294976063097</v>
      </c>
      <c r="AD13" s="78">
        <f t="shared" si="20"/>
        <v>24.2667825760631</v>
      </c>
      <c r="AE13" s="81">
        <f t="shared" si="21"/>
        <v>21.740294976063097</v>
      </c>
      <c r="AF13" s="81">
        <f t="shared" si="22"/>
        <v>22.617012143308386</v>
      </c>
      <c r="AG13" s="81">
        <f t="shared" si="23"/>
        <v>20.950772040216634</v>
      </c>
      <c r="AH13" s="81">
        <f t="shared" si="24"/>
        <v>19.839936716304152</v>
      </c>
      <c r="AK13">
        <f t="shared" si="25"/>
        <v>30.111870970507542</v>
      </c>
      <c r="AL13">
        <f t="shared" si="26"/>
        <v>28.152298970507541</v>
      </c>
      <c r="AM13">
        <f t="shared" si="27"/>
        <v>26.192726970507543</v>
      </c>
      <c r="AN13">
        <f t="shared" si="28"/>
        <v>24.913146597164719</v>
      </c>
      <c r="AO13">
        <f t="shared" si="29"/>
        <v>24.233154970507542</v>
      </c>
      <c r="AP13">
        <f t="shared" si="30"/>
        <v>23.620792163564605</v>
      </c>
      <c r="AQ13">
        <f t="shared" si="31"/>
        <v>22.759215879814061</v>
      </c>
      <c r="AR13">
        <f t="shared" si="32"/>
        <v>22.21037097050754</v>
      </c>
      <c r="AS13">
        <f t="shared" si="33"/>
        <v>20.630070970507543</v>
      </c>
      <c r="AU13">
        <f t="shared" si="34"/>
        <v>30.111870970507542</v>
      </c>
      <c r="AV13">
        <f t="shared" si="35"/>
        <v>28.152298970507541</v>
      </c>
      <c r="AW13">
        <f t="shared" si="36"/>
        <v>30.111870970507542</v>
      </c>
      <c r="AX13">
        <f t="shared" si="37"/>
        <v>26.192726970507543</v>
      </c>
      <c r="AY13">
        <f t="shared" si="38"/>
        <v>28.152298970507541</v>
      </c>
      <c r="AZ13">
        <f t="shared" si="39"/>
        <v>24.233154970507542</v>
      </c>
      <c r="BA13">
        <f t="shared" si="40"/>
        <v>26.192726970507543</v>
      </c>
      <c r="BB13">
        <f t="shared" si="41"/>
        <v>24.233154970507542</v>
      </c>
      <c r="BC13">
        <f t="shared" si="42"/>
        <v>24.913146597164719</v>
      </c>
      <c r="BD13">
        <f t="shared" si="43"/>
        <v>23.620792163564605</v>
      </c>
      <c r="BE13">
        <f t="shared" si="44"/>
        <v>22.759215879814061</v>
      </c>
      <c r="BH13" s="73" t="s">
        <v>56</v>
      </c>
      <c r="BI13" s="73">
        <v>25</v>
      </c>
      <c r="BJ13" s="73">
        <v>13</v>
      </c>
      <c r="BK13" s="86">
        <f t="shared" si="45"/>
        <v>32.307544778263839</v>
      </c>
      <c r="BL13" s="87">
        <f t="shared" si="46"/>
        <v>30.585217072119878</v>
      </c>
      <c r="BM13" s="88">
        <f t="shared" si="47"/>
        <v>32.307544778263839</v>
      </c>
      <c r="BN13" s="87">
        <f t="shared" si="48"/>
        <v>28.596336463808914</v>
      </c>
      <c r="BO13" s="88">
        <f t="shared" si="49"/>
        <v>30.585217072119878</v>
      </c>
      <c r="BP13" s="87">
        <f t="shared" si="50"/>
        <v>26.351424792883893</v>
      </c>
      <c r="BQ13" s="88">
        <f t="shared" si="51"/>
        <v>28.596336463808914</v>
      </c>
      <c r="BR13" s="86">
        <f t="shared" si="52"/>
        <v>26.351424792883893</v>
      </c>
      <c r="BS13" s="86">
        <f t="shared" si="53"/>
        <v>27.157948086421349</v>
      </c>
      <c r="BT13" s="86">
        <f t="shared" si="54"/>
        <v>25.601738445296252</v>
      </c>
      <c r="BU13" s="86">
        <f t="shared" si="55"/>
        <v>24.512254241293377</v>
      </c>
    </row>
    <row r="14" spans="1:73" x14ac:dyDescent="0.3">
      <c r="B14">
        <f t="shared" si="9"/>
        <v>-0.5</v>
      </c>
      <c r="C14">
        <f>V14-Computation!C$222</f>
        <v>-20.74074074074074</v>
      </c>
      <c r="D14">
        <f>W14-Computation!D$222</f>
        <v>4.4212962962962958</v>
      </c>
      <c r="F14">
        <f>F$2+F$3*$C14+F$4*$D14+F$5*$C14*$D14+F$6*$B14+F$7*$C14*$B14</f>
        <v>27.111122590877912</v>
      </c>
      <c r="G14">
        <f t="shared" si="11"/>
        <v>29.19758578532236</v>
      </c>
      <c r="J14">
        <f>$F14+$F$8*J$10</f>
        <v>27.111122590877912</v>
      </c>
      <c r="K14">
        <f t="shared" si="13"/>
        <v>24.584634990877912</v>
      </c>
      <c r="L14">
        <f t="shared" si="13"/>
        <v>22.058147390877913</v>
      </c>
      <c r="M14">
        <f t="shared" si="13"/>
        <v>20.408376958123199</v>
      </c>
      <c r="N14">
        <f t="shared" si="13"/>
        <v>19.53165979087791</v>
      </c>
      <c r="O14">
        <f t="shared" si="13"/>
        <v>18.742136855031447</v>
      </c>
      <c r="P14">
        <f>$F14+$F$8*P$10</f>
        <v>17.631301531118964</v>
      </c>
      <c r="Q14">
        <f t="shared" si="13"/>
        <v>16.923672590877914</v>
      </c>
      <c r="R14">
        <f t="shared" si="13"/>
        <v>14.886182590877912</v>
      </c>
      <c r="U14" s="75" t="s">
        <v>56</v>
      </c>
      <c r="V14" s="75">
        <v>25</v>
      </c>
      <c r="W14" s="75">
        <v>18</v>
      </c>
      <c r="X14" s="80">
        <f t="shared" si="14"/>
        <v>27.111122590877912</v>
      </c>
      <c r="Y14" s="83">
        <f t="shared" si="15"/>
        <v>24.584634990877912</v>
      </c>
      <c r="Z14" s="77">
        <f t="shared" si="16"/>
        <v>27.111122590877912</v>
      </c>
      <c r="AA14" s="83">
        <f t="shared" si="17"/>
        <v>22.058147390877913</v>
      </c>
      <c r="AB14" s="77">
        <f t="shared" si="18"/>
        <v>24.584634990877912</v>
      </c>
      <c r="AC14" s="83">
        <f t="shared" si="19"/>
        <v>19.53165979087791</v>
      </c>
      <c r="AD14" s="77">
        <f t="shared" si="20"/>
        <v>22.058147390877913</v>
      </c>
      <c r="AE14" s="80">
        <f t="shared" si="21"/>
        <v>19.53165979087791</v>
      </c>
      <c r="AF14" s="80">
        <f t="shared" si="22"/>
        <v>20.408376958123199</v>
      </c>
      <c r="AG14" s="80">
        <f t="shared" si="23"/>
        <v>18.742136855031447</v>
      </c>
      <c r="AH14" s="80">
        <f t="shared" si="24"/>
        <v>17.631301531118964</v>
      </c>
      <c r="AK14">
        <f t="shared" si="25"/>
        <v>29.19758578532236</v>
      </c>
      <c r="AL14">
        <f t="shared" si="26"/>
        <v>27.238013785322359</v>
      </c>
      <c r="AM14">
        <f t="shared" si="27"/>
        <v>25.278441785322361</v>
      </c>
      <c r="AN14">
        <f t="shared" si="28"/>
        <v>23.998861411979536</v>
      </c>
      <c r="AO14">
        <f t="shared" si="29"/>
        <v>23.318869785322359</v>
      </c>
      <c r="AP14">
        <f t="shared" si="30"/>
        <v>22.706506978379423</v>
      </c>
      <c r="AQ14">
        <f t="shared" si="31"/>
        <v>21.844930694628879</v>
      </c>
      <c r="AR14">
        <f t="shared" si="32"/>
        <v>21.296085785322362</v>
      </c>
      <c r="AS14">
        <f t="shared" si="33"/>
        <v>19.71578578532236</v>
      </c>
      <c r="AU14">
        <f t="shared" si="34"/>
        <v>29.19758578532236</v>
      </c>
      <c r="AV14">
        <f t="shared" si="35"/>
        <v>27.238013785322359</v>
      </c>
      <c r="AW14">
        <f t="shared" si="36"/>
        <v>29.19758578532236</v>
      </c>
      <c r="AX14">
        <f t="shared" si="37"/>
        <v>25.278441785322361</v>
      </c>
      <c r="AY14">
        <f t="shared" si="38"/>
        <v>27.238013785322359</v>
      </c>
      <c r="AZ14">
        <f t="shared" si="39"/>
        <v>23.318869785322359</v>
      </c>
      <c r="BA14">
        <f t="shared" si="40"/>
        <v>25.278441785322361</v>
      </c>
      <c r="BB14">
        <f t="shared" si="41"/>
        <v>23.318869785322359</v>
      </c>
      <c r="BC14">
        <f t="shared" si="42"/>
        <v>23.998861411979536</v>
      </c>
      <c r="BD14">
        <f t="shared" si="43"/>
        <v>22.706506978379423</v>
      </c>
      <c r="BE14">
        <f t="shared" si="44"/>
        <v>21.844930694628879</v>
      </c>
      <c r="BH14" s="75" t="s">
        <v>56</v>
      </c>
      <c r="BI14" s="75">
        <v>25</v>
      </c>
      <c r="BJ14" s="75">
        <v>18</v>
      </c>
      <c r="BK14" s="89">
        <f t="shared" si="45"/>
        <v>31.537047831077249</v>
      </c>
      <c r="BL14" s="90">
        <f t="shared" si="46"/>
        <v>29.690237763041125</v>
      </c>
      <c r="BM14" s="91">
        <f t="shared" si="47"/>
        <v>31.537047831077249</v>
      </c>
      <c r="BN14" s="90">
        <f t="shared" si="48"/>
        <v>27.579388028072341</v>
      </c>
      <c r="BO14" s="91">
        <f t="shared" si="49"/>
        <v>29.690237763041125</v>
      </c>
      <c r="BP14" s="90">
        <f t="shared" si="50"/>
        <v>25.224392759656133</v>
      </c>
      <c r="BQ14" s="91">
        <f t="shared" si="51"/>
        <v>27.579388028072341</v>
      </c>
      <c r="BR14" s="89">
        <f t="shared" si="52"/>
        <v>25.224392759656133</v>
      </c>
      <c r="BS14" s="89">
        <f t="shared" si="53"/>
        <v>26.067129946615733</v>
      </c>
      <c r="BT14" s="89">
        <f t="shared" si="54"/>
        <v>24.444371598706415</v>
      </c>
      <c r="BU14" s="89">
        <f t="shared" si="55"/>
        <v>23.31647624363497</v>
      </c>
    </row>
    <row r="15" spans="1:73" x14ac:dyDescent="0.3">
      <c r="B15">
        <f t="shared" si="9"/>
        <v>-0.5</v>
      </c>
      <c r="C15">
        <f>V15-Computation!C$222</f>
        <v>-10.74074074074074</v>
      </c>
      <c r="D15">
        <f>W15-Computation!D$222</f>
        <v>-3.5787037037037042</v>
      </c>
      <c r="F15">
        <f t="shared" si="10"/>
        <v>29.246749535322358</v>
      </c>
      <c r="G15">
        <f t="shared" si="11"/>
        <v>30.139140229766802</v>
      </c>
      <c r="J15">
        <f t="shared" si="12"/>
        <v>29.246749535322358</v>
      </c>
      <c r="K15">
        <f t="shared" si="13"/>
        <v>26.720261935322359</v>
      </c>
      <c r="L15">
        <f t="shared" si="13"/>
        <v>24.19377433532236</v>
      </c>
      <c r="M15">
        <f t="shared" si="13"/>
        <v>22.544003902567646</v>
      </c>
      <c r="N15">
        <f t="shared" si="13"/>
        <v>21.667286735322357</v>
      </c>
      <c r="O15">
        <f t="shared" si="13"/>
        <v>20.877763799475893</v>
      </c>
      <c r="P15">
        <f t="shared" si="13"/>
        <v>19.766928475563411</v>
      </c>
      <c r="Q15">
        <f t="shared" si="13"/>
        <v>19.05929953532236</v>
      </c>
      <c r="R15">
        <f t="shared" si="13"/>
        <v>17.021809535322358</v>
      </c>
      <c r="U15" s="76" t="s">
        <v>56</v>
      </c>
      <c r="V15" s="76">
        <v>35</v>
      </c>
      <c r="W15" s="76">
        <v>10</v>
      </c>
      <c r="X15" s="82">
        <f t="shared" si="14"/>
        <v>29.246749535322358</v>
      </c>
      <c r="Y15" s="85">
        <f t="shared" si="15"/>
        <v>26.720261935322359</v>
      </c>
      <c r="Z15" s="79">
        <f t="shared" si="16"/>
        <v>29.246749535322358</v>
      </c>
      <c r="AA15" s="85">
        <f t="shared" si="17"/>
        <v>24.19377433532236</v>
      </c>
      <c r="AB15" s="79">
        <f t="shared" si="18"/>
        <v>26.720261935322359</v>
      </c>
      <c r="AC15" s="85">
        <f t="shared" si="19"/>
        <v>21.667286735322357</v>
      </c>
      <c r="AD15" s="79">
        <f t="shared" si="20"/>
        <v>24.19377433532236</v>
      </c>
      <c r="AE15" s="82">
        <f t="shared" si="21"/>
        <v>21.667286735322357</v>
      </c>
      <c r="AF15" s="82">
        <f t="shared" si="22"/>
        <v>22.544003902567646</v>
      </c>
      <c r="AG15" s="82">
        <f t="shared" si="23"/>
        <v>20.877763799475893</v>
      </c>
      <c r="AH15" s="82">
        <f t="shared" si="24"/>
        <v>19.766928475563411</v>
      </c>
      <c r="AK15">
        <f t="shared" si="25"/>
        <v>30.139140229766802</v>
      </c>
      <c r="AL15">
        <f t="shared" si="26"/>
        <v>28.179568229766801</v>
      </c>
      <c r="AM15">
        <f t="shared" si="27"/>
        <v>26.219996229766803</v>
      </c>
      <c r="AN15">
        <f t="shared" si="28"/>
        <v>24.940415856423979</v>
      </c>
      <c r="AO15">
        <f t="shared" si="29"/>
        <v>24.260424229766802</v>
      </c>
      <c r="AP15">
        <f t="shared" si="30"/>
        <v>23.648061422823865</v>
      </c>
      <c r="AQ15">
        <f t="shared" si="31"/>
        <v>22.786485139073321</v>
      </c>
      <c r="AR15">
        <f t="shared" si="32"/>
        <v>22.237640229766804</v>
      </c>
      <c r="AS15">
        <f t="shared" si="33"/>
        <v>20.657340229766803</v>
      </c>
      <c r="AU15">
        <f t="shared" si="34"/>
        <v>30.139140229766802</v>
      </c>
      <c r="AV15">
        <f t="shared" si="35"/>
        <v>28.179568229766801</v>
      </c>
      <c r="AW15">
        <f t="shared" si="36"/>
        <v>30.139140229766802</v>
      </c>
      <c r="AX15">
        <f t="shared" si="37"/>
        <v>26.219996229766803</v>
      </c>
      <c r="AY15">
        <f t="shared" si="38"/>
        <v>28.179568229766801</v>
      </c>
      <c r="AZ15">
        <f t="shared" si="39"/>
        <v>24.260424229766802</v>
      </c>
      <c r="BA15">
        <f t="shared" si="40"/>
        <v>26.219996229766803</v>
      </c>
      <c r="BB15">
        <f t="shared" si="41"/>
        <v>24.260424229766802</v>
      </c>
      <c r="BC15">
        <f t="shared" si="42"/>
        <v>24.940415856423979</v>
      </c>
      <c r="BD15">
        <f t="shared" si="43"/>
        <v>23.648061422823865</v>
      </c>
      <c r="BE15">
        <f t="shared" si="44"/>
        <v>22.786485139073321</v>
      </c>
      <c r="BH15" s="76" t="s">
        <v>56</v>
      </c>
      <c r="BI15" s="76">
        <v>35</v>
      </c>
      <c r="BJ15" s="76">
        <v>10</v>
      </c>
      <c r="BK15" s="92">
        <f t="shared" si="45"/>
        <v>32.329646493060146</v>
      </c>
      <c r="BL15" s="93">
        <f t="shared" si="46"/>
        <v>30.611016033344224</v>
      </c>
      <c r="BM15" s="94">
        <f t="shared" si="47"/>
        <v>32.329646493060146</v>
      </c>
      <c r="BN15" s="93">
        <f t="shared" si="48"/>
        <v>28.625817338999362</v>
      </c>
      <c r="BO15" s="94">
        <f t="shared" si="49"/>
        <v>30.611016033344224</v>
      </c>
      <c r="BP15" s="93">
        <f t="shared" si="50"/>
        <v>26.384304654730197</v>
      </c>
      <c r="BQ15" s="94">
        <f t="shared" si="51"/>
        <v>28.625817338999362</v>
      </c>
      <c r="BR15" s="92">
        <f t="shared" si="52"/>
        <v>26.384304654730197</v>
      </c>
      <c r="BS15" s="92">
        <f t="shared" si="53"/>
        <v>27.189699214710529</v>
      </c>
      <c r="BT15" s="92">
        <f t="shared" si="54"/>
        <v>25.635574539998505</v>
      </c>
      <c r="BU15" s="92">
        <f t="shared" si="55"/>
        <v>24.547320297638517</v>
      </c>
    </row>
    <row r="16" spans="1:73" x14ac:dyDescent="0.3">
      <c r="B16">
        <f t="shared" si="9"/>
        <v>-0.5</v>
      </c>
      <c r="C16">
        <f>V16-Computation!C$222</f>
        <v>-10.74074074074074</v>
      </c>
      <c r="D16">
        <f>W16-Computation!D$222</f>
        <v>-0.57870370370370416</v>
      </c>
      <c r="F16">
        <f t="shared" si="10"/>
        <v>28.50626842421125</v>
      </c>
      <c r="G16">
        <f t="shared" si="11"/>
        <v>29.82696911865569</v>
      </c>
      <c r="J16">
        <f t="shared" si="12"/>
        <v>28.50626842421125</v>
      </c>
      <c r="K16">
        <f t="shared" si="13"/>
        <v>25.97978082421125</v>
      </c>
      <c r="L16">
        <f t="shared" si="13"/>
        <v>23.453293224211251</v>
      </c>
      <c r="M16">
        <f t="shared" si="13"/>
        <v>21.803522791456537</v>
      </c>
      <c r="N16">
        <f t="shared" si="13"/>
        <v>20.926805624211248</v>
      </c>
      <c r="O16">
        <f t="shared" si="13"/>
        <v>20.137282688364785</v>
      </c>
      <c r="P16">
        <f t="shared" si="13"/>
        <v>19.026447364452302</v>
      </c>
      <c r="Q16">
        <f t="shared" si="13"/>
        <v>18.318818424211251</v>
      </c>
      <c r="R16">
        <f t="shared" si="13"/>
        <v>16.281328424211249</v>
      </c>
      <c r="U16" s="73" t="s">
        <v>56</v>
      </c>
      <c r="V16" s="73">
        <v>35</v>
      </c>
      <c r="W16" s="73">
        <v>13</v>
      </c>
      <c r="X16" s="81">
        <f t="shared" si="14"/>
        <v>28.50626842421125</v>
      </c>
      <c r="Y16" s="84">
        <f t="shared" si="15"/>
        <v>25.97978082421125</v>
      </c>
      <c r="Z16" s="78">
        <f t="shared" si="16"/>
        <v>28.50626842421125</v>
      </c>
      <c r="AA16" s="84">
        <f t="shared" si="17"/>
        <v>23.453293224211251</v>
      </c>
      <c r="AB16" s="78">
        <f t="shared" si="18"/>
        <v>25.97978082421125</v>
      </c>
      <c r="AC16" s="84">
        <f t="shared" si="19"/>
        <v>20.926805624211248</v>
      </c>
      <c r="AD16" s="78">
        <f t="shared" si="20"/>
        <v>23.453293224211251</v>
      </c>
      <c r="AE16" s="81">
        <f t="shared" si="21"/>
        <v>20.926805624211248</v>
      </c>
      <c r="AF16" s="81">
        <f t="shared" si="22"/>
        <v>21.803522791456537</v>
      </c>
      <c r="AG16" s="81">
        <f t="shared" si="23"/>
        <v>20.137282688364785</v>
      </c>
      <c r="AH16" s="81">
        <f t="shared" si="24"/>
        <v>19.026447364452302</v>
      </c>
      <c r="AK16">
        <f t="shared" si="25"/>
        <v>29.82696911865569</v>
      </c>
      <c r="AL16">
        <f t="shared" si="26"/>
        <v>27.867397118655688</v>
      </c>
      <c r="AM16">
        <f t="shared" si="27"/>
        <v>25.90782511865569</v>
      </c>
      <c r="AN16">
        <f t="shared" si="28"/>
        <v>24.628244745312866</v>
      </c>
      <c r="AO16">
        <f t="shared" si="29"/>
        <v>23.948253118655689</v>
      </c>
      <c r="AP16">
        <f t="shared" si="30"/>
        <v>23.335890311712753</v>
      </c>
      <c r="AQ16">
        <f t="shared" si="31"/>
        <v>22.474314027962208</v>
      </c>
      <c r="AR16">
        <f t="shared" si="32"/>
        <v>21.925469118655691</v>
      </c>
      <c r="AS16">
        <f t="shared" si="33"/>
        <v>20.34516911865569</v>
      </c>
      <c r="AU16">
        <f t="shared" si="34"/>
        <v>29.82696911865569</v>
      </c>
      <c r="AV16">
        <f t="shared" si="35"/>
        <v>27.867397118655688</v>
      </c>
      <c r="AW16">
        <f t="shared" si="36"/>
        <v>29.82696911865569</v>
      </c>
      <c r="AX16">
        <f t="shared" si="37"/>
        <v>25.90782511865569</v>
      </c>
      <c r="AY16">
        <f t="shared" si="38"/>
        <v>27.867397118655688</v>
      </c>
      <c r="AZ16">
        <f t="shared" si="39"/>
        <v>23.948253118655689</v>
      </c>
      <c r="BA16">
        <f t="shared" si="40"/>
        <v>25.90782511865569</v>
      </c>
      <c r="BB16">
        <f t="shared" si="41"/>
        <v>23.948253118655689</v>
      </c>
      <c r="BC16">
        <f t="shared" si="42"/>
        <v>24.628244745312866</v>
      </c>
      <c r="BD16">
        <f t="shared" si="43"/>
        <v>23.335890311712753</v>
      </c>
      <c r="BE16">
        <f t="shared" si="44"/>
        <v>22.474314027962208</v>
      </c>
      <c r="BH16" s="73" t="s">
        <v>56</v>
      </c>
      <c r="BI16" s="73">
        <v>35</v>
      </c>
      <c r="BJ16" s="73">
        <v>13</v>
      </c>
      <c r="BK16" s="86">
        <f t="shared" si="45"/>
        <v>32.073602252551844</v>
      </c>
      <c r="BL16" s="87">
        <f t="shared" si="46"/>
        <v>30.312573763546119</v>
      </c>
      <c r="BM16" s="88">
        <f t="shared" si="47"/>
        <v>32.073602252551844</v>
      </c>
      <c r="BN16" s="87">
        <f t="shared" si="48"/>
        <v>28.285353450585195</v>
      </c>
      <c r="BO16" s="88">
        <f t="shared" si="49"/>
        <v>30.312573763546119</v>
      </c>
      <c r="BP16" s="87">
        <f t="shared" si="50"/>
        <v>26.00530304644526</v>
      </c>
      <c r="BQ16" s="88">
        <f t="shared" si="51"/>
        <v>28.285353450585195</v>
      </c>
      <c r="BR16" s="86">
        <f t="shared" si="52"/>
        <v>26.00530304644526</v>
      </c>
      <c r="BS16" s="86">
        <f t="shared" si="53"/>
        <v>26.823460278379819</v>
      </c>
      <c r="BT16" s="86">
        <f t="shared" si="54"/>
        <v>25.2457959902064</v>
      </c>
      <c r="BU16" s="86">
        <f t="shared" si="55"/>
        <v>24.143742126900996</v>
      </c>
    </row>
    <row r="17" spans="2:73" x14ac:dyDescent="0.3">
      <c r="B17">
        <f t="shared" si="9"/>
        <v>-0.5</v>
      </c>
      <c r="C17">
        <f>V17-Computation!C$222</f>
        <v>-10.74074074074074</v>
      </c>
      <c r="D17">
        <f>W17-Computation!D$222</f>
        <v>4.4212962962962958</v>
      </c>
      <c r="F17">
        <f t="shared" si="10"/>
        <v>27.272133239026061</v>
      </c>
      <c r="G17">
        <f t="shared" si="11"/>
        <v>29.306683933470509</v>
      </c>
      <c r="J17">
        <f t="shared" si="12"/>
        <v>27.272133239026061</v>
      </c>
      <c r="K17">
        <f t="shared" si="13"/>
        <v>24.745645639026062</v>
      </c>
      <c r="L17">
        <f t="shared" si="13"/>
        <v>22.219158039026063</v>
      </c>
      <c r="M17">
        <f t="shared" si="13"/>
        <v>20.569387606271349</v>
      </c>
      <c r="N17">
        <f t="shared" si="13"/>
        <v>19.69267043902606</v>
      </c>
      <c r="O17">
        <f t="shared" si="13"/>
        <v>18.903147503179596</v>
      </c>
      <c r="P17">
        <f t="shared" si="13"/>
        <v>17.792312179267114</v>
      </c>
      <c r="Q17">
        <f t="shared" si="13"/>
        <v>17.084683239026063</v>
      </c>
      <c r="R17">
        <f t="shared" si="13"/>
        <v>15.047193239026061</v>
      </c>
      <c r="U17" s="75" t="s">
        <v>56</v>
      </c>
      <c r="V17" s="75">
        <v>35</v>
      </c>
      <c r="W17" s="75">
        <v>18</v>
      </c>
      <c r="X17" s="80">
        <f t="shared" si="14"/>
        <v>27.272133239026061</v>
      </c>
      <c r="Y17" s="83">
        <f t="shared" si="15"/>
        <v>24.745645639026062</v>
      </c>
      <c r="Z17" s="77">
        <f t="shared" si="16"/>
        <v>27.272133239026061</v>
      </c>
      <c r="AA17" s="83">
        <f t="shared" si="17"/>
        <v>22.219158039026063</v>
      </c>
      <c r="AB17" s="77">
        <f t="shared" si="18"/>
        <v>24.745645639026062</v>
      </c>
      <c r="AC17" s="83">
        <f t="shared" si="19"/>
        <v>19.69267043902606</v>
      </c>
      <c r="AD17" s="77">
        <f t="shared" si="20"/>
        <v>22.219158039026063</v>
      </c>
      <c r="AE17" s="80">
        <f t="shared" si="21"/>
        <v>19.69267043902606</v>
      </c>
      <c r="AF17" s="80">
        <f t="shared" si="22"/>
        <v>20.569387606271349</v>
      </c>
      <c r="AG17" s="80">
        <f t="shared" si="23"/>
        <v>18.903147503179596</v>
      </c>
      <c r="AH17" s="80">
        <f t="shared" si="24"/>
        <v>17.792312179267114</v>
      </c>
      <c r="AK17">
        <f t="shared" si="25"/>
        <v>29.306683933470509</v>
      </c>
      <c r="AL17">
        <f t="shared" si="26"/>
        <v>27.347111933470508</v>
      </c>
      <c r="AM17">
        <f t="shared" si="27"/>
        <v>25.38753993347051</v>
      </c>
      <c r="AN17">
        <f t="shared" si="28"/>
        <v>24.107959560127686</v>
      </c>
      <c r="AO17">
        <f t="shared" si="29"/>
        <v>23.427967933470509</v>
      </c>
      <c r="AP17">
        <f t="shared" si="30"/>
        <v>22.815605126527572</v>
      </c>
      <c r="AQ17">
        <f t="shared" si="31"/>
        <v>21.954028842777028</v>
      </c>
      <c r="AR17">
        <f t="shared" si="32"/>
        <v>21.405183933470511</v>
      </c>
      <c r="AS17">
        <f t="shared" si="33"/>
        <v>19.82488393347051</v>
      </c>
      <c r="AU17">
        <f t="shared" si="34"/>
        <v>29.306683933470509</v>
      </c>
      <c r="AV17">
        <f t="shared" si="35"/>
        <v>27.347111933470508</v>
      </c>
      <c r="AW17">
        <f t="shared" si="36"/>
        <v>29.306683933470509</v>
      </c>
      <c r="AX17">
        <f t="shared" si="37"/>
        <v>25.38753993347051</v>
      </c>
      <c r="AY17">
        <f t="shared" si="38"/>
        <v>27.347111933470508</v>
      </c>
      <c r="AZ17">
        <f t="shared" si="39"/>
        <v>23.427967933470509</v>
      </c>
      <c r="BA17">
        <f t="shared" si="40"/>
        <v>25.38753993347051</v>
      </c>
      <c r="BB17">
        <f t="shared" si="41"/>
        <v>23.427967933470509</v>
      </c>
      <c r="BC17">
        <f t="shared" si="42"/>
        <v>24.107959560127686</v>
      </c>
      <c r="BD17">
        <f t="shared" si="43"/>
        <v>22.815605126527572</v>
      </c>
      <c r="BE17">
        <f t="shared" si="44"/>
        <v>21.954028842777028</v>
      </c>
      <c r="BH17" s="75" t="s">
        <v>56</v>
      </c>
      <c r="BI17" s="75">
        <v>35</v>
      </c>
      <c r="BJ17" s="75">
        <v>18</v>
      </c>
      <c r="BK17" s="89">
        <f t="shared" si="45"/>
        <v>31.632013436581023</v>
      </c>
      <c r="BL17" s="90">
        <f t="shared" si="46"/>
        <v>29.800084977138098</v>
      </c>
      <c r="BM17" s="91">
        <f t="shared" si="47"/>
        <v>31.632013436581023</v>
      </c>
      <c r="BN17" s="90">
        <f t="shared" si="48"/>
        <v>27.703605728445158</v>
      </c>
      <c r="BO17" s="91">
        <f t="shared" si="49"/>
        <v>29.800084977138098</v>
      </c>
      <c r="BP17" s="90">
        <f t="shared" si="50"/>
        <v>25.361314404976667</v>
      </c>
      <c r="BQ17" s="91">
        <f t="shared" si="51"/>
        <v>27.703605728445158</v>
      </c>
      <c r="BR17" s="89">
        <f t="shared" si="52"/>
        <v>25.361314404976667</v>
      </c>
      <c r="BS17" s="89">
        <f t="shared" si="53"/>
        <v>26.199909300677021</v>
      </c>
      <c r="BT17" s="89">
        <f t="shared" si="54"/>
        <v>24.58472578156249</v>
      </c>
      <c r="BU17" s="89">
        <f t="shared" si="55"/>
        <v>23.461110652668943</v>
      </c>
    </row>
    <row r="18" spans="2:73" x14ac:dyDescent="0.3">
      <c r="B18">
        <f t="shared" si="9"/>
        <v>-0.5</v>
      </c>
      <c r="C18">
        <f>V18-Computation!C$222</f>
        <v>-0.74074074074074048</v>
      </c>
      <c r="D18">
        <f>W18-Computation!D$222</f>
        <v>-5.5787037037037042</v>
      </c>
      <c r="F18">
        <f t="shared" si="10"/>
        <v>27.952414257544575</v>
      </c>
      <c r="G18">
        <f t="shared" si="11"/>
        <v>29.668352451989026</v>
      </c>
      <c r="J18">
        <f t="shared" si="12"/>
        <v>27.952414257544575</v>
      </c>
      <c r="K18">
        <f t="shared" si="13"/>
        <v>25.425926657544576</v>
      </c>
      <c r="L18">
        <f t="shared" si="13"/>
        <v>22.899439057544576</v>
      </c>
      <c r="M18">
        <f t="shared" si="13"/>
        <v>21.249668624789862</v>
      </c>
      <c r="N18">
        <f t="shared" si="13"/>
        <v>20.372951457544573</v>
      </c>
      <c r="O18">
        <f t="shared" si="13"/>
        <v>19.58342852169811</v>
      </c>
      <c r="P18">
        <f t="shared" si="13"/>
        <v>18.472593197785628</v>
      </c>
      <c r="Q18">
        <f t="shared" si="13"/>
        <v>17.764964257544577</v>
      </c>
      <c r="R18">
        <f t="shared" si="13"/>
        <v>15.727474257544575</v>
      </c>
      <c r="U18" s="76" t="s">
        <v>56</v>
      </c>
      <c r="V18" s="76">
        <v>45</v>
      </c>
      <c r="W18" s="76">
        <v>8</v>
      </c>
      <c r="X18" s="82">
        <f t="shared" si="14"/>
        <v>27.952414257544575</v>
      </c>
      <c r="Y18" s="85">
        <f t="shared" si="15"/>
        <v>25.425926657544576</v>
      </c>
      <c r="Z18" s="79">
        <f t="shared" si="16"/>
        <v>27.952414257544575</v>
      </c>
      <c r="AA18" s="85">
        <f t="shared" si="17"/>
        <v>22.899439057544576</v>
      </c>
      <c r="AB18" s="79">
        <f t="shared" si="18"/>
        <v>25.425926657544576</v>
      </c>
      <c r="AC18" s="85">
        <f t="shared" si="19"/>
        <v>20.372951457544573</v>
      </c>
      <c r="AD18" s="79">
        <f t="shared" si="20"/>
        <v>22.899439057544576</v>
      </c>
      <c r="AE18" s="82">
        <f t="shared" si="21"/>
        <v>20.372951457544573</v>
      </c>
      <c r="AF18" s="82">
        <f t="shared" si="22"/>
        <v>21.249668624789862</v>
      </c>
      <c r="AG18" s="82">
        <f t="shared" si="23"/>
        <v>19.58342852169811</v>
      </c>
      <c r="AH18" s="82">
        <f t="shared" si="24"/>
        <v>18.472593197785628</v>
      </c>
      <c r="AK18">
        <f t="shared" si="25"/>
        <v>29.668352451989026</v>
      </c>
      <c r="AL18">
        <f t="shared" si="26"/>
        <v>27.708780451989025</v>
      </c>
      <c r="AM18">
        <f t="shared" si="27"/>
        <v>25.749208451989027</v>
      </c>
      <c r="AN18">
        <f t="shared" si="28"/>
        <v>24.469628078646203</v>
      </c>
      <c r="AO18">
        <f t="shared" si="29"/>
        <v>23.789636451989026</v>
      </c>
      <c r="AP18">
        <f t="shared" si="30"/>
        <v>23.177273645046089</v>
      </c>
      <c r="AQ18">
        <f t="shared" si="31"/>
        <v>22.315697361295545</v>
      </c>
      <c r="AR18">
        <f t="shared" si="32"/>
        <v>21.766852451989024</v>
      </c>
      <c r="AS18">
        <f t="shared" si="33"/>
        <v>20.186552451989026</v>
      </c>
      <c r="AU18">
        <f t="shared" si="34"/>
        <v>29.668352451989026</v>
      </c>
      <c r="AV18">
        <f t="shared" si="35"/>
        <v>27.708780451989025</v>
      </c>
      <c r="AW18">
        <f t="shared" si="36"/>
        <v>29.668352451989026</v>
      </c>
      <c r="AX18">
        <f t="shared" si="37"/>
        <v>25.749208451989027</v>
      </c>
      <c r="AY18">
        <f t="shared" si="38"/>
        <v>27.708780451989025</v>
      </c>
      <c r="AZ18">
        <f t="shared" si="39"/>
        <v>23.789636451989026</v>
      </c>
      <c r="BA18">
        <f t="shared" si="40"/>
        <v>25.749208451989027</v>
      </c>
      <c r="BB18">
        <f t="shared" si="41"/>
        <v>23.789636451989026</v>
      </c>
      <c r="BC18">
        <f t="shared" si="42"/>
        <v>24.469628078646203</v>
      </c>
      <c r="BD18">
        <f t="shared" si="43"/>
        <v>23.177273645046089</v>
      </c>
      <c r="BE18">
        <f t="shared" si="44"/>
        <v>22.315697361295545</v>
      </c>
      <c r="BH18" s="76" t="s">
        <v>56</v>
      </c>
      <c r="BI18" s="76">
        <v>45</v>
      </c>
      <c r="BJ18" s="76">
        <v>8</v>
      </c>
      <c r="BK18" s="92">
        <f t="shared" si="45"/>
        <v>31.940950870537865</v>
      </c>
      <c r="BL18" s="93">
        <f t="shared" si="46"/>
        <v>30.158329444593406</v>
      </c>
      <c r="BM18" s="94">
        <f t="shared" si="47"/>
        <v>31.940950870537865</v>
      </c>
      <c r="BN18" s="93">
        <f t="shared" si="48"/>
        <v>28.109879532454503</v>
      </c>
      <c r="BO18" s="94">
        <f t="shared" si="49"/>
        <v>30.158329444593406</v>
      </c>
      <c r="BP18" s="93">
        <f t="shared" si="50"/>
        <v>25.810577294912903</v>
      </c>
      <c r="BQ18" s="94">
        <f t="shared" si="51"/>
        <v>28.109879532454503</v>
      </c>
      <c r="BR18" s="92">
        <f t="shared" si="52"/>
        <v>25.810577294912903</v>
      </c>
      <c r="BS18" s="92">
        <f t="shared" si="53"/>
        <v>26.635080307147287</v>
      </c>
      <c r="BT18" s="92">
        <f t="shared" si="54"/>
        <v>25.045742003317319</v>
      </c>
      <c r="BU18" s="92">
        <f t="shared" si="55"/>
        <v>23.936918915866496</v>
      </c>
    </row>
    <row r="19" spans="2:73" x14ac:dyDescent="0.3">
      <c r="B19">
        <f t="shared" si="9"/>
        <v>-0.5</v>
      </c>
      <c r="C19">
        <f>V19-Computation!C$222</f>
        <v>-0.74074074074074048</v>
      </c>
      <c r="D19">
        <f>W19-Computation!D$222</f>
        <v>-0.57870370370370416</v>
      </c>
      <c r="F19">
        <f t="shared" si="10"/>
        <v>27.692779072359393</v>
      </c>
      <c r="G19">
        <f>G$2+G$3*$C19+G$4*$D19+G$5*$C19*$D19+G$6*$B19+G$7*$C19*$B19</f>
        <v>29.542067266803841</v>
      </c>
      <c r="J19">
        <f t="shared" si="12"/>
        <v>27.692779072359393</v>
      </c>
      <c r="K19">
        <f t="shared" si="13"/>
        <v>25.166291472359394</v>
      </c>
      <c r="L19">
        <f t="shared" si="13"/>
        <v>22.639803872359394</v>
      </c>
      <c r="M19">
        <f t="shared" si="13"/>
        <v>20.99003343960468</v>
      </c>
      <c r="N19">
        <f t="shared" si="13"/>
        <v>20.113316272359391</v>
      </c>
      <c r="O19">
        <f t="shared" si="13"/>
        <v>19.323793336512928</v>
      </c>
      <c r="P19">
        <f t="shared" si="13"/>
        <v>18.212958012600446</v>
      </c>
      <c r="Q19">
        <f t="shared" si="13"/>
        <v>17.505329072359395</v>
      </c>
      <c r="R19">
        <f t="shared" si="13"/>
        <v>15.467839072359393</v>
      </c>
      <c r="U19" s="73" t="s">
        <v>56</v>
      </c>
      <c r="V19" s="73">
        <v>45</v>
      </c>
      <c r="W19" s="73">
        <v>13</v>
      </c>
      <c r="X19" s="81">
        <f t="shared" si="14"/>
        <v>27.692779072359393</v>
      </c>
      <c r="Y19" s="84">
        <f t="shared" si="15"/>
        <v>25.166291472359394</v>
      </c>
      <c r="Z19" s="78">
        <f t="shared" si="16"/>
        <v>27.692779072359393</v>
      </c>
      <c r="AA19" s="84">
        <f t="shared" si="17"/>
        <v>22.639803872359394</v>
      </c>
      <c r="AB19" s="78">
        <f t="shared" si="18"/>
        <v>25.166291472359394</v>
      </c>
      <c r="AC19" s="84">
        <f t="shared" si="19"/>
        <v>20.113316272359391</v>
      </c>
      <c r="AD19" s="78">
        <f t="shared" si="20"/>
        <v>22.639803872359394</v>
      </c>
      <c r="AE19" s="81">
        <f t="shared" si="21"/>
        <v>20.113316272359391</v>
      </c>
      <c r="AF19" s="81">
        <f t="shared" si="22"/>
        <v>20.99003343960468</v>
      </c>
      <c r="AG19" s="81">
        <f t="shared" si="23"/>
        <v>19.323793336512928</v>
      </c>
      <c r="AH19" s="81">
        <f t="shared" si="24"/>
        <v>18.212958012600446</v>
      </c>
      <c r="AK19">
        <f t="shared" si="25"/>
        <v>29.542067266803841</v>
      </c>
      <c r="AL19">
        <f t="shared" si="26"/>
        <v>27.582495266803839</v>
      </c>
      <c r="AM19">
        <f t="shared" si="27"/>
        <v>25.622923266803841</v>
      </c>
      <c r="AN19">
        <f t="shared" si="28"/>
        <v>24.343342893461017</v>
      </c>
      <c r="AO19">
        <f t="shared" si="29"/>
        <v>23.66335126680384</v>
      </c>
      <c r="AP19">
        <f t="shared" si="30"/>
        <v>23.050988459860903</v>
      </c>
      <c r="AQ19">
        <f t="shared" si="31"/>
        <v>22.189412176110359</v>
      </c>
      <c r="AR19">
        <f t="shared" si="32"/>
        <v>21.640567266803842</v>
      </c>
      <c r="AS19">
        <f t="shared" si="33"/>
        <v>20.060267266803841</v>
      </c>
      <c r="AU19">
        <f t="shared" si="34"/>
        <v>29.542067266803841</v>
      </c>
      <c r="AV19">
        <f t="shared" si="35"/>
        <v>27.582495266803839</v>
      </c>
      <c r="AW19">
        <f t="shared" si="36"/>
        <v>29.542067266803841</v>
      </c>
      <c r="AX19">
        <f t="shared" si="37"/>
        <v>25.622923266803841</v>
      </c>
      <c r="AY19">
        <f t="shared" si="38"/>
        <v>27.582495266803839</v>
      </c>
      <c r="AZ19">
        <f t="shared" si="39"/>
        <v>23.66335126680384</v>
      </c>
      <c r="BA19">
        <f t="shared" si="40"/>
        <v>25.622923266803841</v>
      </c>
      <c r="BB19">
        <f t="shared" si="41"/>
        <v>23.66335126680384</v>
      </c>
      <c r="BC19">
        <f t="shared" si="42"/>
        <v>24.343342893461017</v>
      </c>
      <c r="BD19">
        <f t="shared" si="43"/>
        <v>23.050988459860903</v>
      </c>
      <c r="BE19">
        <f t="shared" si="44"/>
        <v>22.189412176110359</v>
      </c>
      <c r="BH19" s="73" t="s">
        <v>56</v>
      </c>
      <c r="BI19" s="73">
        <v>45</v>
      </c>
      <c r="BJ19" s="73">
        <v>13</v>
      </c>
      <c r="BK19" s="86">
        <f t="shared" si="45"/>
        <v>31.834102569820544</v>
      </c>
      <c r="BL19" s="87">
        <f t="shared" si="46"/>
        <v>30.034272793676966</v>
      </c>
      <c r="BM19" s="88">
        <f t="shared" si="47"/>
        <v>31.834102569820544</v>
      </c>
      <c r="BN19" s="87">
        <f t="shared" si="48"/>
        <v>27.968988881273628</v>
      </c>
      <c r="BO19" s="88">
        <f t="shared" si="49"/>
        <v>30.034272793676966</v>
      </c>
      <c r="BP19" s="87">
        <f t="shared" si="50"/>
        <v>25.65452837092273</v>
      </c>
      <c r="BQ19" s="88">
        <f t="shared" si="51"/>
        <v>27.968988881273628</v>
      </c>
      <c r="BR19" s="86">
        <f t="shared" si="52"/>
        <v>25.65452837092273</v>
      </c>
      <c r="BS19" s="86">
        <f t="shared" si="53"/>
        <v>26.484012975535691</v>
      </c>
      <c r="BT19" s="86">
        <f t="shared" si="54"/>
        <v>24.885525320383582</v>
      </c>
      <c r="BU19" s="86">
        <f t="shared" si="55"/>
        <v>23.771434012252847</v>
      </c>
    </row>
    <row r="20" spans="2:73" x14ac:dyDescent="0.3">
      <c r="B20">
        <f t="shared" si="9"/>
        <v>-0.5</v>
      </c>
      <c r="C20">
        <f>V20-Computation!C$222</f>
        <v>-0.74074074074074048</v>
      </c>
      <c r="D20">
        <f>W20-Computation!D$222</f>
        <v>4.4212962962962958</v>
      </c>
      <c r="F20">
        <f t="shared" si="10"/>
        <v>27.433143887174207</v>
      </c>
      <c r="G20">
        <f t="shared" si="11"/>
        <v>29.415782081618659</v>
      </c>
      <c r="J20">
        <f t="shared" si="12"/>
        <v>27.433143887174207</v>
      </c>
      <c r="K20">
        <f t="shared" si="13"/>
        <v>24.906656287174208</v>
      </c>
      <c r="L20">
        <f t="shared" si="13"/>
        <v>22.380168687174208</v>
      </c>
      <c r="M20">
        <f t="shared" si="13"/>
        <v>20.730398254419494</v>
      </c>
      <c r="N20">
        <f t="shared" si="13"/>
        <v>19.853681087174206</v>
      </c>
      <c r="O20">
        <f t="shared" si="13"/>
        <v>19.064158151327742</v>
      </c>
      <c r="P20">
        <f t="shared" si="13"/>
        <v>17.953322827415263</v>
      </c>
      <c r="Q20">
        <f t="shared" si="13"/>
        <v>17.245693887174205</v>
      </c>
      <c r="R20">
        <f t="shared" si="13"/>
        <v>15.208203887174207</v>
      </c>
      <c r="U20" s="75" t="s">
        <v>56</v>
      </c>
      <c r="V20" s="75">
        <v>45</v>
      </c>
      <c r="W20" s="75">
        <v>18</v>
      </c>
      <c r="X20" s="80">
        <f t="shared" si="14"/>
        <v>27.433143887174207</v>
      </c>
      <c r="Y20" s="83">
        <f t="shared" si="15"/>
        <v>24.906656287174208</v>
      </c>
      <c r="Z20" s="77">
        <f t="shared" si="16"/>
        <v>27.433143887174207</v>
      </c>
      <c r="AA20" s="83">
        <f t="shared" si="17"/>
        <v>22.380168687174208</v>
      </c>
      <c r="AB20" s="77">
        <f t="shared" si="18"/>
        <v>24.906656287174208</v>
      </c>
      <c r="AC20" s="83">
        <f t="shared" si="19"/>
        <v>19.853681087174206</v>
      </c>
      <c r="AD20" s="77">
        <f t="shared" si="20"/>
        <v>22.380168687174208</v>
      </c>
      <c r="AE20" s="80">
        <f t="shared" si="21"/>
        <v>19.853681087174206</v>
      </c>
      <c r="AF20" s="80">
        <f t="shared" si="22"/>
        <v>20.730398254419494</v>
      </c>
      <c r="AG20" s="80">
        <f t="shared" si="23"/>
        <v>19.064158151327742</v>
      </c>
      <c r="AH20" s="80">
        <f t="shared" si="24"/>
        <v>17.953322827415263</v>
      </c>
      <c r="AK20">
        <f t="shared" si="25"/>
        <v>29.415782081618659</v>
      </c>
      <c r="AL20">
        <f t="shared" si="26"/>
        <v>27.456210081618657</v>
      </c>
      <c r="AM20">
        <f t="shared" si="27"/>
        <v>25.496638081618659</v>
      </c>
      <c r="AN20">
        <f t="shared" si="28"/>
        <v>24.217057708275835</v>
      </c>
      <c r="AO20">
        <f t="shared" si="29"/>
        <v>23.537066081618658</v>
      </c>
      <c r="AP20">
        <f t="shared" si="30"/>
        <v>22.924703274675721</v>
      </c>
      <c r="AQ20">
        <f t="shared" si="31"/>
        <v>22.063126990925177</v>
      </c>
      <c r="AR20">
        <f t="shared" si="32"/>
        <v>21.51428208161866</v>
      </c>
      <c r="AS20">
        <f t="shared" si="33"/>
        <v>19.933982081618659</v>
      </c>
      <c r="AU20">
        <f t="shared" si="34"/>
        <v>29.415782081618659</v>
      </c>
      <c r="AV20">
        <f t="shared" si="35"/>
        <v>27.456210081618657</v>
      </c>
      <c r="AW20">
        <f t="shared" si="36"/>
        <v>29.415782081618659</v>
      </c>
      <c r="AX20">
        <f t="shared" si="37"/>
        <v>25.496638081618659</v>
      </c>
      <c r="AY20">
        <f t="shared" si="38"/>
        <v>27.456210081618657</v>
      </c>
      <c r="AZ20">
        <f t="shared" si="39"/>
        <v>23.537066081618658</v>
      </c>
      <c r="BA20">
        <f t="shared" si="40"/>
        <v>25.496638081618659</v>
      </c>
      <c r="BB20">
        <f t="shared" si="41"/>
        <v>23.537066081618658</v>
      </c>
      <c r="BC20">
        <f t="shared" si="42"/>
        <v>24.217057708275835</v>
      </c>
      <c r="BD20">
        <f t="shared" si="43"/>
        <v>22.924703274675721</v>
      </c>
      <c r="BE20">
        <f t="shared" si="44"/>
        <v>22.063126990925177</v>
      </c>
      <c r="BH20" s="75" t="s">
        <v>56</v>
      </c>
      <c r="BI20" s="75">
        <v>45</v>
      </c>
      <c r="BJ20" s="75">
        <v>18</v>
      </c>
      <c r="BK20" s="89">
        <f t="shared" si="45"/>
        <v>31.726155637268594</v>
      </c>
      <c r="BL20" s="90">
        <f t="shared" si="46"/>
        <v>29.909107266495333</v>
      </c>
      <c r="BM20" s="91">
        <f t="shared" si="47"/>
        <v>31.726155637268594</v>
      </c>
      <c r="BN20" s="90">
        <f t="shared" si="48"/>
        <v>27.82705580826433</v>
      </c>
      <c r="BO20" s="91">
        <f t="shared" si="49"/>
        <v>29.909107266495333</v>
      </c>
      <c r="BP20" s="90">
        <f t="shared" si="50"/>
        <v>25.497593685880727</v>
      </c>
      <c r="BQ20" s="91">
        <f t="shared" si="51"/>
        <v>27.82705580826433</v>
      </c>
      <c r="BR20" s="89">
        <f t="shared" si="52"/>
        <v>25.497593685880727</v>
      </c>
      <c r="BS20" s="89">
        <f t="shared" si="53"/>
        <v>26.331994945368038</v>
      </c>
      <c r="BT20" s="89">
        <f t="shared" si="54"/>
        <v>24.724490816240291</v>
      </c>
      <c r="BU20" s="89">
        <f t="shared" si="55"/>
        <v>23.605241364369309</v>
      </c>
    </row>
    <row r="21" spans="2:73" x14ac:dyDescent="0.3">
      <c r="B21">
        <f t="shared" si="9"/>
        <v>-0.5</v>
      </c>
      <c r="C21">
        <f>V21-Computation!C$222</f>
        <v>9.2592592592592595</v>
      </c>
      <c r="D21">
        <f>W21-Computation!D$222</f>
        <v>-5.5787037037037042</v>
      </c>
      <c r="F21">
        <f t="shared" si="10"/>
        <v>26.164424905692726</v>
      </c>
      <c r="G21">
        <f t="shared" si="11"/>
        <v>28.989450600137175</v>
      </c>
      <c r="J21">
        <f t="shared" si="12"/>
        <v>26.164424905692726</v>
      </c>
      <c r="K21">
        <f t="shared" si="13"/>
        <v>23.637937305692727</v>
      </c>
      <c r="L21">
        <f t="shared" si="13"/>
        <v>21.111449705692728</v>
      </c>
      <c r="M21">
        <f t="shared" si="13"/>
        <v>19.461679272938014</v>
      </c>
      <c r="N21">
        <f t="shared" si="13"/>
        <v>18.584962105692725</v>
      </c>
      <c r="O21">
        <f t="shared" si="13"/>
        <v>17.795439169846262</v>
      </c>
      <c r="P21">
        <f t="shared" si="13"/>
        <v>16.684603845933779</v>
      </c>
      <c r="Q21">
        <f t="shared" si="13"/>
        <v>15.976974905692726</v>
      </c>
      <c r="R21">
        <f t="shared" si="13"/>
        <v>13.939484905692726</v>
      </c>
      <c r="U21" s="76" t="s">
        <v>56</v>
      </c>
      <c r="V21" s="76">
        <v>55</v>
      </c>
      <c r="W21" s="76">
        <v>8</v>
      </c>
      <c r="X21" s="82">
        <f t="shared" si="14"/>
        <v>26.164424905692726</v>
      </c>
      <c r="Y21" s="85">
        <f t="shared" si="15"/>
        <v>23.637937305692727</v>
      </c>
      <c r="Z21" s="79">
        <f t="shared" si="16"/>
        <v>26.164424905692726</v>
      </c>
      <c r="AA21" s="85">
        <f t="shared" si="17"/>
        <v>21.111449705692728</v>
      </c>
      <c r="AB21" s="79">
        <f t="shared" si="18"/>
        <v>23.637937305692727</v>
      </c>
      <c r="AC21" s="85">
        <f t="shared" si="19"/>
        <v>18.584962105692725</v>
      </c>
      <c r="AD21" s="79">
        <f t="shared" si="20"/>
        <v>21.111449705692728</v>
      </c>
      <c r="AE21" s="82">
        <f t="shared" si="21"/>
        <v>18.584962105692725</v>
      </c>
      <c r="AF21" s="82">
        <f t="shared" si="22"/>
        <v>19.461679272938014</v>
      </c>
      <c r="AG21" s="82">
        <f t="shared" si="23"/>
        <v>17.795439169846262</v>
      </c>
      <c r="AH21" s="82">
        <f t="shared" si="24"/>
        <v>16.684603845933779</v>
      </c>
      <c r="AK21">
        <f t="shared" si="25"/>
        <v>28.989450600137175</v>
      </c>
      <c r="AL21">
        <f t="shared" si="26"/>
        <v>27.029878600137174</v>
      </c>
      <c r="AM21">
        <f t="shared" si="27"/>
        <v>25.070306600137176</v>
      </c>
      <c r="AN21">
        <f t="shared" si="28"/>
        <v>23.790726226794352</v>
      </c>
      <c r="AO21">
        <f t="shared" si="29"/>
        <v>23.110734600137175</v>
      </c>
      <c r="AP21">
        <f t="shared" si="30"/>
        <v>22.498371793194238</v>
      </c>
      <c r="AQ21">
        <f t="shared" si="31"/>
        <v>21.636795509443694</v>
      </c>
      <c r="AR21">
        <f t="shared" si="32"/>
        <v>21.087950600137177</v>
      </c>
      <c r="AS21">
        <f t="shared" si="33"/>
        <v>19.507650600137175</v>
      </c>
      <c r="AU21">
        <f t="shared" si="34"/>
        <v>28.989450600137175</v>
      </c>
      <c r="AV21">
        <f t="shared" si="35"/>
        <v>27.029878600137174</v>
      </c>
      <c r="AW21">
        <f t="shared" si="36"/>
        <v>28.989450600137175</v>
      </c>
      <c r="AX21">
        <f t="shared" si="37"/>
        <v>25.070306600137176</v>
      </c>
      <c r="AY21">
        <f t="shared" si="38"/>
        <v>27.029878600137174</v>
      </c>
      <c r="AZ21">
        <f t="shared" si="39"/>
        <v>23.110734600137175</v>
      </c>
      <c r="BA21">
        <f t="shared" si="40"/>
        <v>25.070306600137176</v>
      </c>
      <c r="BB21">
        <f t="shared" si="41"/>
        <v>23.110734600137175</v>
      </c>
      <c r="BC21">
        <f t="shared" si="42"/>
        <v>23.790726226794352</v>
      </c>
      <c r="BD21">
        <f t="shared" si="43"/>
        <v>22.498371793194238</v>
      </c>
      <c r="BE21">
        <f t="shared" si="44"/>
        <v>21.636795509443694</v>
      </c>
      <c r="BH21" s="76" t="s">
        <v>56</v>
      </c>
      <c r="BI21" s="76">
        <v>55</v>
      </c>
      <c r="BJ21" s="76">
        <v>8</v>
      </c>
      <c r="BK21" s="92">
        <f t="shared" si="45"/>
        <v>31.353585630138561</v>
      </c>
      <c r="BL21" s="93">
        <f t="shared" si="46"/>
        <v>29.478391091733982</v>
      </c>
      <c r="BM21" s="94">
        <f t="shared" si="47"/>
        <v>31.353585630138561</v>
      </c>
      <c r="BN21" s="93">
        <f t="shared" si="48"/>
        <v>27.340297688864471</v>
      </c>
      <c r="BO21" s="94">
        <f t="shared" si="49"/>
        <v>29.478391091733982</v>
      </c>
      <c r="BP21" s="93">
        <f t="shared" si="50"/>
        <v>24.961427460625558</v>
      </c>
      <c r="BQ21" s="94">
        <f t="shared" si="51"/>
        <v>27.340297688864471</v>
      </c>
      <c r="BR21" s="92">
        <f t="shared" si="52"/>
        <v>24.961427460625558</v>
      </c>
      <c r="BS21" s="92">
        <f t="shared" si="53"/>
        <v>25.811920022463109</v>
      </c>
      <c r="BT21" s="92">
        <f t="shared" si="54"/>
        <v>24.175009524358014</v>
      </c>
      <c r="BU21" s="92">
        <f t="shared" si="55"/>
        <v>23.039190844637719</v>
      </c>
    </row>
    <row r="22" spans="2:73" x14ac:dyDescent="0.3">
      <c r="B22">
        <f t="shared" si="9"/>
        <v>-0.5</v>
      </c>
      <c r="C22">
        <f>V22-Computation!C$222</f>
        <v>9.2592592592592595</v>
      </c>
      <c r="D22">
        <f>W22-Computation!D$222</f>
        <v>-0.57870370370370416</v>
      </c>
      <c r="F22">
        <f t="shared" si="10"/>
        <v>26.879289720507543</v>
      </c>
      <c r="G22">
        <f t="shared" si="11"/>
        <v>29.257165414951988</v>
      </c>
      <c r="J22">
        <f t="shared" si="12"/>
        <v>26.879289720507543</v>
      </c>
      <c r="K22">
        <f t="shared" si="13"/>
        <v>24.352802120507544</v>
      </c>
      <c r="L22">
        <f t="shared" si="13"/>
        <v>21.826314520507545</v>
      </c>
      <c r="M22">
        <f t="shared" si="13"/>
        <v>20.176544087752831</v>
      </c>
      <c r="N22">
        <f t="shared" si="13"/>
        <v>19.299826920507542</v>
      </c>
      <c r="O22">
        <f t="shared" si="13"/>
        <v>18.510303984661078</v>
      </c>
      <c r="P22">
        <f t="shared" si="13"/>
        <v>17.399468660748596</v>
      </c>
      <c r="Q22">
        <f t="shared" si="13"/>
        <v>16.691839720507545</v>
      </c>
      <c r="R22">
        <f t="shared" si="13"/>
        <v>14.654349720507543</v>
      </c>
      <c r="U22" s="73" t="s">
        <v>56</v>
      </c>
      <c r="V22" s="73">
        <v>55</v>
      </c>
      <c r="W22" s="73">
        <v>13</v>
      </c>
      <c r="X22" s="81">
        <f t="shared" si="14"/>
        <v>26.879289720507543</v>
      </c>
      <c r="Y22" s="84">
        <f t="shared" si="15"/>
        <v>24.352802120507544</v>
      </c>
      <c r="Z22" s="78">
        <f t="shared" si="16"/>
        <v>26.879289720507543</v>
      </c>
      <c r="AA22" s="84">
        <f t="shared" si="17"/>
        <v>21.826314520507545</v>
      </c>
      <c r="AB22" s="78">
        <f t="shared" si="18"/>
        <v>24.352802120507544</v>
      </c>
      <c r="AC22" s="84">
        <f t="shared" si="19"/>
        <v>19.299826920507542</v>
      </c>
      <c r="AD22" s="78">
        <f t="shared" si="20"/>
        <v>21.826314520507545</v>
      </c>
      <c r="AE22" s="81">
        <f t="shared" si="21"/>
        <v>19.299826920507542</v>
      </c>
      <c r="AF22" s="81">
        <f t="shared" si="22"/>
        <v>20.176544087752831</v>
      </c>
      <c r="AG22" s="81">
        <f t="shared" si="23"/>
        <v>18.510303984661078</v>
      </c>
      <c r="AH22" s="81">
        <f t="shared" si="24"/>
        <v>17.399468660748596</v>
      </c>
      <c r="AK22">
        <f t="shared" si="25"/>
        <v>29.257165414951988</v>
      </c>
      <c r="AL22">
        <f t="shared" si="26"/>
        <v>27.297593414951987</v>
      </c>
      <c r="AM22">
        <f t="shared" si="27"/>
        <v>25.338021414951989</v>
      </c>
      <c r="AN22">
        <f t="shared" si="28"/>
        <v>24.058441041609164</v>
      </c>
      <c r="AO22">
        <f t="shared" si="29"/>
        <v>23.378449414951987</v>
      </c>
      <c r="AP22">
        <f t="shared" si="30"/>
        <v>22.766086608009051</v>
      </c>
      <c r="AQ22">
        <f t="shared" si="31"/>
        <v>21.904510324258506</v>
      </c>
      <c r="AR22">
        <f t="shared" si="32"/>
        <v>21.355665414951986</v>
      </c>
      <c r="AS22">
        <f t="shared" si="33"/>
        <v>19.775365414951988</v>
      </c>
      <c r="AU22">
        <f t="shared" si="34"/>
        <v>29.257165414951988</v>
      </c>
      <c r="AV22">
        <f t="shared" si="35"/>
        <v>27.297593414951987</v>
      </c>
      <c r="AW22">
        <f t="shared" si="36"/>
        <v>29.257165414951988</v>
      </c>
      <c r="AX22">
        <f t="shared" si="37"/>
        <v>25.338021414951989</v>
      </c>
      <c r="AY22">
        <f t="shared" si="38"/>
        <v>27.297593414951987</v>
      </c>
      <c r="AZ22">
        <f t="shared" si="39"/>
        <v>23.378449414951987</v>
      </c>
      <c r="BA22">
        <f t="shared" si="40"/>
        <v>25.338021414951989</v>
      </c>
      <c r="BB22">
        <f t="shared" si="41"/>
        <v>23.378449414951987</v>
      </c>
      <c r="BC22">
        <f t="shared" si="42"/>
        <v>24.058441041609164</v>
      </c>
      <c r="BD22">
        <f t="shared" si="43"/>
        <v>22.766086608009051</v>
      </c>
      <c r="BE22">
        <f t="shared" si="44"/>
        <v>21.904510324258506</v>
      </c>
      <c r="BH22" s="73" t="s">
        <v>56</v>
      </c>
      <c r="BI22" s="73">
        <v>55</v>
      </c>
      <c r="BJ22" s="73">
        <v>13</v>
      </c>
      <c r="BK22" s="86">
        <f t="shared" si="45"/>
        <v>31.589011669636211</v>
      </c>
      <c r="BL22" s="87">
        <f t="shared" si="46"/>
        <v>29.750328616706046</v>
      </c>
      <c r="BM22" s="88">
        <f t="shared" si="47"/>
        <v>31.589011669636211</v>
      </c>
      <c r="BN22" s="87">
        <f t="shared" si="48"/>
        <v>27.647319434377625</v>
      </c>
      <c r="BO22" s="88">
        <f t="shared" si="49"/>
        <v>29.750328616706046</v>
      </c>
      <c r="BP22" s="87">
        <f t="shared" si="50"/>
        <v>25.299246166207737</v>
      </c>
      <c r="BQ22" s="88">
        <f t="shared" si="51"/>
        <v>27.647319434377625</v>
      </c>
      <c r="BR22" s="86">
        <f t="shared" si="52"/>
        <v>25.299246166207737</v>
      </c>
      <c r="BS22" s="86">
        <f t="shared" si="53"/>
        <v>26.139727648317034</v>
      </c>
      <c r="BT22" s="86">
        <f t="shared" si="54"/>
        <v>24.521092884889963</v>
      </c>
      <c r="BU22" s="86">
        <f t="shared" si="55"/>
        <v>23.395524324843542</v>
      </c>
    </row>
    <row r="23" spans="2:73" x14ac:dyDescent="0.3">
      <c r="B23">
        <f t="shared" si="9"/>
        <v>-0.5</v>
      </c>
      <c r="C23">
        <f>V23-Computation!C$222</f>
        <v>9.2592592592592595</v>
      </c>
      <c r="D23">
        <f>W23-Computation!D$222</f>
        <v>4.4212962962962958</v>
      </c>
      <c r="F23">
        <f t="shared" si="10"/>
        <v>27.594154535322357</v>
      </c>
      <c r="G23">
        <f t="shared" si="11"/>
        <v>29.524880229766804</v>
      </c>
      <c r="J23">
        <f t="shared" si="12"/>
        <v>27.594154535322357</v>
      </c>
      <c r="K23">
        <f t="shared" si="13"/>
        <v>25.067666935322357</v>
      </c>
      <c r="L23">
        <f t="shared" si="13"/>
        <v>22.541179335322358</v>
      </c>
      <c r="M23">
        <f t="shared" si="13"/>
        <v>20.891408902567644</v>
      </c>
      <c r="N23">
        <f t="shared" si="13"/>
        <v>20.014691735322355</v>
      </c>
      <c r="O23">
        <f t="shared" si="13"/>
        <v>19.225168799475892</v>
      </c>
      <c r="P23">
        <f t="shared" si="13"/>
        <v>18.114333475563413</v>
      </c>
      <c r="Q23">
        <f t="shared" si="13"/>
        <v>17.406704535322355</v>
      </c>
      <c r="R23">
        <f t="shared" si="13"/>
        <v>15.369214535322357</v>
      </c>
      <c r="U23" s="75" t="s">
        <v>56</v>
      </c>
      <c r="V23" s="75">
        <v>55</v>
      </c>
      <c r="W23" s="75">
        <v>18</v>
      </c>
      <c r="X23" s="80">
        <f t="shared" si="14"/>
        <v>27.594154535322357</v>
      </c>
      <c r="Y23" s="83">
        <f t="shared" si="15"/>
        <v>25.067666935322357</v>
      </c>
      <c r="Z23" s="77">
        <f t="shared" si="16"/>
        <v>27.594154535322357</v>
      </c>
      <c r="AA23" s="83">
        <f t="shared" si="17"/>
        <v>22.541179335322358</v>
      </c>
      <c r="AB23" s="77">
        <f t="shared" si="18"/>
        <v>25.067666935322357</v>
      </c>
      <c r="AC23" s="83">
        <f t="shared" si="19"/>
        <v>20.014691735322355</v>
      </c>
      <c r="AD23" s="77">
        <f t="shared" si="20"/>
        <v>22.541179335322358</v>
      </c>
      <c r="AE23" s="80">
        <f t="shared" si="21"/>
        <v>20.014691735322355</v>
      </c>
      <c r="AF23" s="80">
        <f t="shared" si="22"/>
        <v>20.891408902567644</v>
      </c>
      <c r="AG23" s="80">
        <f t="shared" si="23"/>
        <v>19.225168799475892</v>
      </c>
      <c r="AH23" s="80">
        <f t="shared" si="24"/>
        <v>18.114333475563413</v>
      </c>
      <c r="AK23">
        <f t="shared" si="25"/>
        <v>29.524880229766804</v>
      </c>
      <c r="AL23">
        <f t="shared" si="26"/>
        <v>27.565308229766803</v>
      </c>
      <c r="AM23">
        <f t="shared" si="27"/>
        <v>25.605736229766805</v>
      </c>
      <c r="AN23">
        <f t="shared" si="28"/>
        <v>24.326155856423981</v>
      </c>
      <c r="AO23">
        <f t="shared" si="29"/>
        <v>23.646164229766804</v>
      </c>
      <c r="AP23">
        <f t="shared" si="30"/>
        <v>23.033801422823867</v>
      </c>
      <c r="AQ23">
        <f t="shared" si="31"/>
        <v>22.172225139073323</v>
      </c>
      <c r="AR23">
        <f t="shared" si="32"/>
        <v>21.623380229766802</v>
      </c>
      <c r="AS23">
        <f t="shared" si="33"/>
        <v>20.043080229766804</v>
      </c>
      <c r="AU23">
        <f t="shared" si="34"/>
        <v>29.524880229766804</v>
      </c>
      <c r="AV23">
        <f t="shared" si="35"/>
        <v>27.565308229766803</v>
      </c>
      <c r="AW23">
        <f t="shared" si="36"/>
        <v>29.524880229766804</v>
      </c>
      <c r="AX23">
        <f t="shared" si="37"/>
        <v>25.605736229766805</v>
      </c>
      <c r="AY23">
        <f t="shared" si="38"/>
        <v>27.565308229766803</v>
      </c>
      <c r="AZ23">
        <f t="shared" si="39"/>
        <v>23.646164229766804</v>
      </c>
      <c r="BA23">
        <f t="shared" si="40"/>
        <v>25.605736229766805</v>
      </c>
      <c r="BB23">
        <f t="shared" si="41"/>
        <v>23.646164229766804</v>
      </c>
      <c r="BC23">
        <f t="shared" si="42"/>
        <v>24.326155856423981</v>
      </c>
      <c r="BD23">
        <f t="shared" si="43"/>
        <v>23.033801422823867</v>
      </c>
      <c r="BE23">
        <f t="shared" si="44"/>
        <v>22.172225139073323</v>
      </c>
      <c r="BH23" s="75" t="s">
        <v>56</v>
      </c>
      <c r="BI23" s="75">
        <v>55</v>
      </c>
      <c r="BJ23" s="75">
        <v>18</v>
      </c>
      <c r="BK23" s="89">
        <f t="shared" si="45"/>
        <v>31.819475960025709</v>
      </c>
      <c r="BL23" s="90">
        <f t="shared" si="46"/>
        <v>30.017303290418297</v>
      </c>
      <c r="BM23" s="91">
        <f t="shared" si="47"/>
        <v>31.819475960025709</v>
      </c>
      <c r="BN23" s="90">
        <f t="shared" si="48"/>
        <v>27.949733336132134</v>
      </c>
      <c r="BO23" s="91">
        <f t="shared" si="49"/>
        <v>30.017303290418297</v>
      </c>
      <c r="BP23" s="90">
        <f t="shared" si="50"/>
        <v>25.633221808044759</v>
      </c>
      <c r="BQ23" s="91">
        <f t="shared" si="51"/>
        <v>27.949733336132134</v>
      </c>
      <c r="BR23" s="89">
        <f t="shared" si="52"/>
        <v>25.633221808044759</v>
      </c>
      <c r="BS23" s="89">
        <f t="shared" si="53"/>
        <v>26.463379418479867</v>
      </c>
      <c r="BT23" s="89">
        <f t="shared" si="54"/>
        <v>24.863656749868817</v>
      </c>
      <c r="BU23" s="89">
        <f t="shared" si="55"/>
        <v>23.748856909181381</v>
      </c>
    </row>
    <row r="24" spans="2:73" x14ac:dyDescent="0.3">
      <c r="B24">
        <f t="shared" si="9"/>
        <v>-0.5</v>
      </c>
      <c r="C24">
        <f>V24-Computation!C$222</f>
        <v>19.25925925925926</v>
      </c>
      <c r="D24">
        <f>W24-Computation!D$222</f>
        <v>-5.5787037037037042</v>
      </c>
      <c r="F24">
        <f t="shared" ref="F24:F57" si="56">F$2+F$3*$C24+F$4*$D24+F$5*$C24*$D24+F$6*$B24+F$7*$C24*$B24</f>
        <v>24.376435553840874</v>
      </c>
      <c r="G24">
        <f t="shared" si="11"/>
        <v>28.310548748285321</v>
      </c>
      <c r="J24">
        <f t="shared" ref="J24:R39" si="57">$F24+$F$8*J$10</f>
        <v>24.376435553840874</v>
      </c>
      <c r="K24">
        <f t="shared" si="57"/>
        <v>21.849947953840875</v>
      </c>
      <c r="L24">
        <f t="shared" si="57"/>
        <v>19.323460353840876</v>
      </c>
      <c r="M24">
        <f t="shared" si="57"/>
        <v>17.673689921086162</v>
      </c>
      <c r="N24">
        <f t="shared" si="57"/>
        <v>16.796972753840873</v>
      </c>
      <c r="O24">
        <f t="shared" si="57"/>
        <v>16.007449817994409</v>
      </c>
      <c r="P24">
        <f t="shared" si="57"/>
        <v>14.896614494081929</v>
      </c>
      <c r="Q24">
        <f t="shared" si="57"/>
        <v>14.188985553840874</v>
      </c>
      <c r="R24">
        <f t="shared" si="57"/>
        <v>12.151495553840874</v>
      </c>
      <c r="U24" s="76" t="s">
        <v>56</v>
      </c>
      <c r="V24" s="76">
        <v>65</v>
      </c>
      <c r="W24" s="76">
        <v>8</v>
      </c>
      <c r="X24" s="82">
        <f t="shared" si="14"/>
        <v>24.376435553840874</v>
      </c>
      <c r="Y24" s="85">
        <f t="shared" si="15"/>
        <v>21.849947953840875</v>
      </c>
      <c r="Z24" s="79">
        <f t="shared" si="16"/>
        <v>24.376435553840874</v>
      </c>
      <c r="AA24" s="85">
        <f t="shared" si="17"/>
        <v>19.323460353840876</v>
      </c>
      <c r="AB24" s="79">
        <f t="shared" si="18"/>
        <v>21.849947953840875</v>
      </c>
      <c r="AC24" s="85">
        <f t="shared" si="19"/>
        <v>16.796972753840873</v>
      </c>
      <c r="AD24" s="79">
        <f t="shared" si="20"/>
        <v>19.323460353840876</v>
      </c>
      <c r="AE24" s="82">
        <f t="shared" si="21"/>
        <v>16.796972753840873</v>
      </c>
      <c r="AF24" s="82">
        <f t="shared" si="22"/>
        <v>17.673689921086162</v>
      </c>
      <c r="AG24" s="82">
        <f t="shared" si="23"/>
        <v>16.007449817994409</v>
      </c>
      <c r="AH24" s="82">
        <f t="shared" si="24"/>
        <v>14.896614494081929</v>
      </c>
      <c r="AK24">
        <f t="shared" si="25"/>
        <v>28.310548748285321</v>
      </c>
      <c r="AL24">
        <f t="shared" si="26"/>
        <v>26.350976748285319</v>
      </c>
      <c r="AM24">
        <f t="shared" si="27"/>
        <v>24.391404748285321</v>
      </c>
      <c r="AN24">
        <f t="shared" si="28"/>
        <v>23.111824374942497</v>
      </c>
      <c r="AO24">
        <f t="shared" si="29"/>
        <v>22.43183274828532</v>
      </c>
      <c r="AP24">
        <f t="shared" si="30"/>
        <v>21.819469941342383</v>
      </c>
      <c r="AQ24">
        <f t="shared" si="31"/>
        <v>20.957893657591839</v>
      </c>
      <c r="AR24">
        <f t="shared" si="32"/>
        <v>20.409048748285322</v>
      </c>
      <c r="AS24">
        <f t="shared" si="33"/>
        <v>18.828748748285321</v>
      </c>
      <c r="AU24">
        <f t="shared" si="34"/>
        <v>28.310548748285321</v>
      </c>
      <c r="AV24">
        <f t="shared" si="35"/>
        <v>26.350976748285319</v>
      </c>
      <c r="AW24">
        <f t="shared" si="36"/>
        <v>28.310548748285321</v>
      </c>
      <c r="AX24">
        <f t="shared" si="37"/>
        <v>24.391404748285321</v>
      </c>
      <c r="AY24">
        <f t="shared" si="38"/>
        <v>26.350976748285319</v>
      </c>
      <c r="AZ24">
        <f t="shared" si="39"/>
        <v>22.43183274828532</v>
      </c>
      <c r="BA24">
        <f t="shared" si="40"/>
        <v>24.391404748285321</v>
      </c>
      <c r="BB24">
        <f t="shared" si="41"/>
        <v>22.43183274828532</v>
      </c>
      <c r="BC24">
        <f t="shared" si="42"/>
        <v>23.111824374942497</v>
      </c>
      <c r="BD24">
        <f t="shared" si="43"/>
        <v>21.819469941342383</v>
      </c>
      <c r="BE24">
        <f t="shared" si="44"/>
        <v>20.957893657591839</v>
      </c>
      <c r="BH24" s="76" t="s">
        <v>56</v>
      </c>
      <c r="BI24" s="76">
        <v>65</v>
      </c>
      <c r="BJ24" s="76">
        <v>8</v>
      </c>
      <c r="BK24" s="92">
        <f t="shared" si="45"/>
        <v>30.734211047786033</v>
      </c>
      <c r="BL24" s="93">
        <f t="shared" si="46"/>
        <v>28.766723287337324</v>
      </c>
      <c r="BM24" s="94">
        <f t="shared" si="47"/>
        <v>30.734211047786033</v>
      </c>
      <c r="BN24" s="93">
        <f t="shared" si="48"/>
        <v>26.541619120699902</v>
      </c>
      <c r="BO24" s="94">
        <f t="shared" si="49"/>
        <v>28.766723287337324</v>
      </c>
      <c r="BP24" s="93">
        <f t="shared" si="50"/>
        <v>24.08846401710494</v>
      </c>
      <c r="BQ24" s="94">
        <f t="shared" si="51"/>
        <v>26.541619120699902</v>
      </c>
      <c r="BR24" s="92">
        <f t="shared" si="52"/>
        <v>24.08846401710494</v>
      </c>
      <c r="BS24" s="92">
        <f t="shared" si="53"/>
        <v>24.962810212502689</v>
      </c>
      <c r="BT24" s="92">
        <f t="shared" si="54"/>
        <v>23.282650976996177</v>
      </c>
      <c r="BU24" s="92">
        <f t="shared" si="55"/>
        <v>22.123308874044582</v>
      </c>
    </row>
    <row r="25" spans="2:73" x14ac:dyDescent="0.3">
      <c r="B25">
        <f t="shared" si="9"/>
        <v>-0.5</v>
      </c>
      <c r="C25">
        <f>V25-Computation!C$222</f>
        <v>19.25925925925926</v>
      </c>
      <c r="D25">
        <f>W25-Computation!D$222</f>
        <v>-0.57870370370370416</v>
      </c>
      <c r="F25">
        <f t="shared" si="56"/>
        <v>26.06580036865569</v>
      </c>
      <c r="G25">
        <f t="shared" si="11"/>
        <v>28.972263563100135</v>
      </c>
      <c r="J25">
        <f t="shared" si="57"/>
        <v>26.06580036865569</v>
      </c>
      <c r="K25">
        <f t="shared" si="57"/>
        <v>23.539312768655691</v>
      </c>
      <c r="L25">
        <f t="shared" si="57"/>
        <v>21.012825168655691</v>
      </c>
      <c r="M25">
        <f t="shared" si="57"/>
        <v>19.363054735900977</v>
      </c>
      <c r="N25">
        <f t="shared" si="57"/>
        <v>18.486337568655689</v>
      </c>
      <c r="O25">
        <f t="shared" si="57"/>
        <v>17.696814632809225</v>
      </c>
      <c r="P25">
        <f t="shared" si="57"/>
        <v>16.585979308896746</v>
      </c>
      <c r="Q25">
        <f t="shared" si="57"/>
        <v>15.87835036865569</v>
      </c>
      <c r="R25">
        <f t="shared" si="57"/>
        <v>13.84086036865569</v>
      </c>
      <c r="U25" s="73" t="s">
        <v>56</v>
      </c>
      <c r="V25" s="73">
        <v>65</v>
      </c>
      <c r="W25" s="73">
        <v>13</v>
      </c>
      <c r="X25" s="81">
        <f t="shared" si="14"/>
        <v>26.06580036865569</v>
      </c>
      <c r="Y25" s="84">
        <f t="shared" si="15"/>
        <v>23.539312768655691</v>
      </c>
      <c r="Z25" s="78">
        <f t="shared" si="16"/>
        <v>26.06580036865569</v>
      </c>
      <c r="AA25" s="84">
        <f t="shared" si="17"/>
        <v>21.012825168655691</v>
      </c>
      <c r="AB25" s="78">
        <f t="shared" si="18"/>
        <v>23.539312768655691</v>
      </c>
      <c r="AC25" s="84">
        <f t="shared" si="19"/>
        <v>18.486337568655689</v>
      </c>
      <c r="AD25" s="78">
        <f t="shared" si="20"/>
        <v>21.012825168655691</v>
      </c>
      <c r="AE25" s="81">
        <f t="shared" si="21"/>
        <v>18.486337568655689</v>
      </c>
      <c r="AF25" s="81">
        <f t="shared" si="22"/>
        <v>19.363054735900977</v>
      </c>
      <c r="AG25" s="81">
        <f t="shared" si="23"/>
        <v>17.696814632809225</v>
      </c>
      <c r="AH25" s="81">
        <f t="shared" si="24"/>
        <v>16.585979308896746</v>
      </c>
      <c r="AK25">
        <f t="shared" si="25"/>
        <v>28.972263563100135</v>
      </c>
      <c r="AL25">
        <f t="shared" si="26"/>
        <v>27.012691563100134</v>
      </c>
      <c r="AM25">
        <f t="shared" si="27"/>
        <v>25.053119563100136</v>
      </c>
      <c r="AN25">
        <f t="shared" si="28"/>
        <v>23.773539189757312</v>
      </c>
      <c r="AO25">
        <f t="shared" si="29"/>
        <v>23.093547563100135</v>
      </c>
      <c r="AP25">
        <f t="shared" si="30"/>
        <v>22.481184756157198</v>
      </c>
      <c r="AQ25">
        <f t="shared" si="31"/>
        <v>21.619608472406654</v>
      </c>
      <c r="AR25">
        <f t="shared" si="32"/>
        <v>21.070763563100137</v>
      </c>
      <c r="AS25">
        <f t="shared" si="33"/>
        <v>19.490463563100136</v>
      </c>
      <c r="AU25">
        <f t="shared" si="34"/>
        <v>28.972263563100135</v>
      </c>
      <c r="AV25">
        <f t="shared" si="35"/>
        <v>27.012691563100134</v>
      </c>
      <c r="AW25">
        <f t="shared" si="36"/>
        <v>28.972263563100135</v>
      </c>
      <c r="AX25">
        <f t="shared" si="37"/>
        <v>25.053119563100136</v>
      </c>
      <c r="AY25">
        <f t="shared" si="38"/>
        <v>27.012691563100134</v>
      </c>
      <c r="AZ25">
        <f t="shared" si="39"/>
        <v>23.093547563100135</v>
      </c>
      <c r="BA25">
        <f t="shared" si="40"/>
        <v>25.053119563100136</v>
      </c>
      <c r="BB25">
        <f t="shared" si="41"/>
        <v>23.093547563100135</v>
      </c>
      <c r="BC25">
        <f t="shared" si="42"/>
        <v>23.773539189757312</v>
      </c>
      <c r="BD25">
        <f t="shared" si="43"/>
        <v>22.481184756157198</v>
      </c>
      <c r="BE25">
        <f t="shared" si="44"/>
        <v>21.619608472406654</v>
      </c>
      <c r="BH25" s="73" t="s">
        <v>56</v>
      </c>
      <c r="BI25" s="73">
        <v>65</v>
      </c>
      <c r="BJ25" s="73">
        <v>13</v>
      </c>
      <c r="BK25" s="86">
        <f t="shared" si="45"/>
        <v>31.338301553721429</v>
      </c>
      <c r="BL25" s="87">
        <f t="shared" si="46"/>
        <v>29.460763997124666</v>
      </c>
      <c r="BM25" s="88">
        <f t="shared" si="47"/>
        <v>31.338301553721429</v>
      </c>
      <c r="BN25" s="87">
        <f t="shared" si="48"/>
        <v>27.320431610948688</v>
      </c>
      <c r="BO25" s="88">
        <f t="shared" si="49"/>
        <v>29.460763997124666</v>
      </c>
      <c r="BP25" s="87">
        <f t="shared" si="50"/>
        <v>24.939611711337111</v>
      </c>
      <c r="BQ25" s="88">
        <f t="shared" si="51"/>
        <v>27.320431610948688</v>
      </c>
      <c r="BR25" s="86">
        <f t="shared" si="52"/>
        <v>24.939611711337111</v>
      </c>
      <c r="BS25" s="86">
        <f t="shared" si="53"/>
        <v>25.790735830683666</v>
      </c>
      <c r="BT25" s="86">
        <f t="shared" si="54"/>
        <v>24.152674642061896</v>
      </c>
      <c r="BU25" s="86">
        <f t="shared" si="55"/>
        <v>23.016216144802627</v>
      </c>
    </row>
    <row r="26" spans="2:73" x14ac:dyDescent="0.3">
      <c r="B26">
        <f t="shared" si="9"/>
        <v>-0.5</v>
      </c>
      <c r="C26">
        <f>V26-Computation!C$222</f>
        <v>19.25925925925926</v>
      </c>
      <c r="D26">
        <f>W26-Computation!D$222</f>
        <v>4.4212962962962958</v>
      </c>
      <c r="F26">
        <f t="shared" si="56"/>
        <v>27.755165183470503</v>
      </c>
      <c r="G26">
        <f t="shared" si="11"/>
        <v>29.633978377914953</v>
      </c>
      <c r="J26">
        <f t="shared" si="57"/>
        <v>27.755165183470503</v>
      </c>
      <c r="K26">
        <f t="shared" si="57"/>
        <v>25.228677583470503</v>
      </c>
      <c r="L26">
        <f t="shared" si="57"/>
        <v>22.702189983470504</v>
      </c>
      <c r="M26">
        <f t="shared" si="57"/>
        <v>21.05241955071579</v>
      </c>
      <c r="N26">
        <f t="shared" si="57"/>
        <v>20.175702383470501</v>
      </c>
      <c r="O26">
        <f t="shared" si="57"/>
        <v>19.386179447624038</v>
      </c>
      <c r="P26">
        <f t="shared" si="57"/>
        <v>18.275344123711555</v>
      </c>
      <c r="Q26">
        <f t="shared" si="57"/>
        <v>17.567715183470504</v>
      </c>
      <c r="R26">
        <f t="shared" si="57"/>
        <v>15.530225183470503</v>
      </c>
      <c r="U26" s="75" t="s">
        <v>56</v>
      </c>
      <c r="V26" s="75">
        <v>65</v>
      </c>
      <c r="W26" s="75">
        <v>18</v>
      </c>
      <c r="X26" s="80">
        <f t="shared" si="14"/>
        <v>27.755165183470503</v>
      </c>
      <c r="Y26" s="83">
        <f t="shared" si="15"/>
        <v>25.228677583470503</v>
      </c>
      <c r="Z26" s="77">
        <f t="shared" si="16"/>
        <v>27.755165183470503</v>
      </c>
      <c r="AA26" s="83">
        <f t="shared" si="17"/>
        <v>22.702189983470504</v>
      </c>
      <c r="AB26" s="77">
        <f t="shared" si="18"/>
        <v>25.228677583470503</v>
      </c>
      <c r="AC26" s="83">
        <f t="shared" si="19"/>
        <v>20.175702383470501</v>
      </c>
      <c r="AD26" s="77">
        <f t="shared" si="20"/>
        <v>22.702189983470504</v>
      </c>
      <c r="AE26" s="80">
        <f t="shared" si="21"/>
        <v>20.175702383470501</v>
      </c>
      <c r="AF26" s="80">
        <f t="shared" si="22"/>
        <v>21.05241955071579</v>
      </c>
      <c r="AG26" s="80">
        <f t="shared" si="23"/>
        <v>19.386179447624038</v>
      </c>
      <c r="AH26" s="80">
        <f t="shared" si="24"/>
        <v>18.275344123711555</v>
      </c>
      <c r="AK26">
        <f t="shared" si="25"/>
        <v>29.633978377914953</v>
      </c>
      <c r="AL26">
        <f t="shared" si="26"/>
        <v>27.674406377914952</v>
      </c>
      <c r="AM26">
        <f t="shared" si="27"/>
        <v>25.714834377914954</v>
      </c>
      <c r="AN26">
        <f t="shared" si="28"/>
        <v>24.43525400457213</v>
      </c>
      <c r="AO26">
        <f t="shared" si="29"/>
        <v>23.755262377914953</v>
      </c>
      <c r="AP26">
        <f t="shared" si="30"/>
        <v>23.142899570972016</v>
      </c>
      <c r="AQ26">
        <f t="shared" si="31"/>
        <v>22.281323287221472</v>
      </c>
      <c r="AR26">
        <f t="shared" si="32"/>
        <v>21.732478377914951</v>
      </c>
      <c r="AS26">
        <f t="shared" si="33"/>
        <v>20.152178377914954</v>
      </c>
      <c r="AU26">
        <f t="shared" si="34"/>
        <v>29.633978377914953</v>
      </c>
      <c r="AV26">
        <f t="shared" si="35"/>
        <v>27.674406377914952</v>
      </c>
      <c r="AW26">
        <f t="shared" si="36"/>
        <v>29.633978377914953</v>
      </c>
      <c r="AX26">
        <f t="shared" si="37"/>
        <v>25.714834377914954</v>
      </c>
      <c r="AY26">
        <f t="shared" si="38"/>
        <v>27.674406377914952</v>
      </c>
      <c r="AZ26">
        <f t="shared" si="39"/>
        <v>23.755262377914953</v>
      </c>
      <c r="BA26">
        <f t="shared" si="40"/>
        <v>25.714834377914954</v>
      </c>
      <c r="BB26">
        <f t="shared" si="41"/>
        <v>23.755262377914953</v>
      </c>
      <c r="BC26">
        <f t="shared" si="42"/>
        <v>24.43525400457213</v>
      </c>
      <c r="BD26">
        <f t="shared" si="43"/>
        <v>23.142899570972016</v>
      </c>
      <c r="BE26">
        <f t="shared" si="44"/>
        <v>22.281323287221472</v>
      </c>
      <c r="BH26" s="75" t="s">
        <v>56</v>
      </c>
      <c r="BI26" s="75">
        <v>65</v>
      </c>
      <c r="BJ26" s="75">
        <v>18</v>
      </c>
      <c r="BK26" s="89">
        <f t="shared" si="45"/>
        <v>31.911976065394366</v>
      </c>
      <c r="BL26" s="90">
        <f t="shared" si="46"/>
        <v>30.12467188969644</v>
      </c>
      <c r="BM26" s="91">
        <f t="shared" si="47"/>
        <v>31.911976065394366</v>
      </c>
      <c r="BN26" s="90">
        <f t="shared" si="48"/>
        <v>28.071633593134006</v>
      </c>
      <c r="BO26" s="91">
        <f t="shared" si="49"/>
        <v>30.12467188969644</v>
      </c>
      <c r="BP26" s="90">
        <f t="shared" si="50"/>
        <v>25.76819018840677</v>
      </c>
      <c r="BQ26" s="91">
        <f t="shared" si="51"/>
        <v>28.071633593134006</v>
      </c>
      <c r="BR26" s="89">
        <f t="shared" si="52"/>
        <v>25.76819018840677</v>
      </c>
      <c r="BS26" s="89">
        <f t="shared" si="53"/>
        <v>26.594055473955311</v>
      </c>
      <c r="BT26" s="89">
        <f t="shared" si="54"/>
        <v>25.002213832011929</v>
      </c>
      <c r="BU26" s="89">
        <f t="shared" si="55"/>
        <v>23.891946000326037</v>
      </c>
    </row>
    <row r="27" spans="2:73" x14ac:dyDescent="0.3">
      <c r="B27">
        <f t="shared" si="9"/>
        <v>-0.5</v>
      </c>
      <c r="C27">
        <f>V27-Computation!C$222</f>
        <v>29.25925925925926</v>
      </c>
      <c r="D27">
        <f>W27-Computation!D$222</f>
        <v>-8.5787037037037042</v>
      </c>
      <c r="F27">
        <f t="shared" si="56"/>
        <v>20.990127313100135</v>
      </c>
      <c r="G27">
        <f t="shared" si="11"/>
        <v>26.998218007544583</v>
      </c>
      <c r="J27">
        <f t="shared" si="57"/>
        <v>20.990127313100135</v>
      </c>
      <c r="K27">
        <f t="shared" si="57"/>
        <v>18.463639713100136</v>
      </c>
      <c r="L27">
        <f t="shared" si="57"/>
        <v>15.937152113100137</v>
      </c>
      <c r="M27">
        <f t="shared" si="57"/>
        <v>14.287381680345423</v>
      </c>
      <c r="N27">
        <f t="shared" si="57"/>
        <v>13.410664513100134</v>
      </c>
      <c r="O27">
        <f t="shared" si="57"/>
        <v>12.62114157725367</v>
      </c>
      <c r="P27">
        <f t="shared" si="57"/>
        <v>11.51030625334119</v>
      </c>
      <c r="Q27">
        <f t="shared" si="57"/>
        <v>10.802677313100135</v>
      </c>
      <c r="R27">
        <f t="shared" si="57"/>
        <v>8.7651873131001352</v>
      </c>
      <c r="U27" s="76" t="s">
        <v>56</v>
      </c>
      <c r="V27" s="76">
        <v>75</v>
      </c>
      <c r="W27" s="76">
        <v>5</v>
      </c>
      <c r="X27" s="82">
        <f t="shared" si="14"/>
        <v>20.990127313100135</v>
      </c>
      <c r="Y27" s="85">
        <f t="shared" si="15"/>
        <v>18.463639713100136</v>
      </c>
      <c r="Z27" s="79">
        <f t="shared" si="16"/>
        <v>20.990127313100135</v>
      </c>
      <c r="AA27" s="85">
        <f t="shared" si="17"/>
        <v>15.937152113100137</v>
      </c>
      <c r="AB27" s="79">
        <f t="shared" si="18"/>
        <v>18.463639713100136</v>
      </c>
      <c r="AC27" s="85">
        <f t="shared" si="19"/>
        <v>13.410664513100134</v>
      </c>
      <c r="AD27" s="79">
        <f t="shared" si="20"/>
        <v>15.937152113100137</v>
      </c>
      <c r="AE27" s="82">
        <f t="shared" si="21"/>
        <v>13.410664513100134</v>
      </c>
      <c r="AF27" s="82">
        <f t="shared" si="22"/>
        <v>14.287381680345423</v>
      </c>
      <c r="AG27" s="82">
        <f t="shared" si="23"/>
        <v>12.62114157725367</v>
      </c>
      <c r="AH27" s="82">
        <f t="shared" si="24"/>
        <v>11.51030625334119</v>
      </c>
      <c r="AK27">
        <f t="shared" si="25"/>
        <v>26.998218007544583</v>
      </c>
      <c r="AL27">
        <f t="shared" si="26"/>
        <v>25.038646007544582</v>
      </c>
      <c r="AM27">
        <f t="shared" si="27"/>
        <v>23.079074007544584</v>
      </c>
      <c r="AN27">
        <f t="shared" si="28"/>
        <v>21.79949363420176</v>
      </c>
      <c r="AO27">
        <f t="shared" si="29"/>
        <v>21.119502007544583</v>
      </c>
      <c r="AP27">
        <f t="shared" si="30"/>
        <v>20.507139200601646</v>
      </c>
      <c r="AQ27">
        <f t="shared" si="31"/>
        <v>19.645562916851102</v>
      </c>
      <c r="AR27">
        <f t="shared" si="32"/>
        <v>19.096718007544581</v>
      </c>
      <c r="AS27">
        <f t="shared" si="33"/>
        <v>17.516418007544583</v>
      </c>
      <c r="AU27">
        <f t="shared" si="34"/>
        <v>26.998218007544583</v>
      </c>
      <c r="AV27">
        <f t="shared" si="35"/>
        <v>25.038646007544582</v>
      </c>
      <c r="AW27">
        <f t="shared" si="36"/>
        <v>26.998218007544583</v>
      </c>
      <c r="AX27">
        <f t="shared" si="37"/>
        <v>23.079074007544584</v>
      </c>
      <c r="AY27">
        <f t="shared" si="38"/>
        <v>25.038646007544582</v>
      </c>
      <c r="AZ27">
        <f t="shared" si="39"/>
        <v>21.119502007544583</v>
      </c>
      <c r="BA27">
        <f t="shared" si="40"/>
        <v>23.079074007544584</v>
      </c>
      <c r="BB27">
        <f t="shared" si="41"/>
        <v>21.119502007544583</v>
      </c>
      <c r="BC27">
        <f t="shared" si="42"/>
        <v>21.79949363420176</v>
      </c>
      <c r="BD27">
        <f t="shared" si="43"/>
        <v>20.507139200601646</v>
      </c>
      <c r="BE27">
        <f t="shared" si="44"/>
        <v>19.645562916851102</v>
      </c>
      <c r="BH27" s="76" t="s">
        <v>56</v>
      </c>
      <c r="BI27" s="76">
        <v>75</v>
      </c>
      <c r="BJ27" s="76">
        <v>5</v>
      </c>
      <c r="BK27" s="92">
        <f t="shared" si="45"/>
        <v>29.44590408104861</v>
      </c>
      <c r="BL27" s="93">
        <f t="shared" si="46"/>
        <v>27.30368751899789</v>
      </c>
      <c r="BM27" s="94">
        <f t="shared" si="47"/>
        <v>29.44590408104861</v>
      </c>
      <c r="BN27" s="93">
        <f t="shared" si="48"/>
        <v>24.921228399158988</v>
      </c>
      <c r="BO27" s="94">
        <f t="shared" si="49"/>
        <v>27.30368751899789</v>
      </c>
      <c r="BP27" s="93">
        <f t="shared" si="50"/>
        <v>22.34281788050065</v>
      </c>
      <c r="BQ27" s="94">
        <f t="shared" si="51"/>
        <v>24.921228399158988</v>
      </c>
      <c r="BR27" s="92">
        <f t="shared" si="52"/>
        <v>22.34281788050065</v>
      </c>
      <c r="BS27" s="92">
        <f t="shared" si="53"/>
        <v>23.256093273392633</v>
      </c>
      <c r="BT27" s="92">
        <f t="shared" si="54"/>
        <v>21.506659686586566</v>
      </c>
      <c r="BU27" s="92">
        <f t="shared" si="55"/>
        <v>20.312866559437943</v>
      </c>
    </row>
    <row r="28" spans="2:73" x14ac:dyDescent="0.3">
      <c r="B28">
        <f t="shared" si="9"/>
        <v>-0.5</v>
      </c>
      <c r="C28">
        <f>V28-Computation!C$222</f>
        <v>29.25925925925926</v>
      </c>
      <c r="D28">
        <f>W28-Computation!D$222</f>
        <v>-5.5787037037037042</v>
      </c>
      <c r="F28">
        <f t="shared" si="56"/>
        <v>22.588446201989026</v>
      </c>
      <c r="G28">
        <f t="shared" si="11"/>
        <v>27.63164689643347</v>
      </c>
      <c r="J28">
        <f t="shared" si="57"/>
        <v>22.588446201989026</v>
      </c>
      <c r="K28">
        <f t="shared" si="57"/>
        <v>20.061958601989026</v>
      </c>
      <c r="L28">
        <f t="shared" si="57"/>
        <v>17.535471001989027</v>
      </c>
      <c r="M28">
        <f t="shared" si="57"/>
        <v>15.885700569234313</v>
      </c>
      <c r="N28">
        <f t="shared" si="57"/>
        <v>15.008983401989024</v>
      </c>
      <c r="O28">
        <f t="shared" si="57"/>
        <v>14.219460466142561</v>
      </c>
      <c r="P28">
        <f t="shared" si="57"/>
        <v>13.10862514223008</v>
      </c>
      <c r="Q28">
        <f t="shared" si="57"/>
        <v>12.400996201989026</v>
      </c>
      <c r="R28">
        <f t="shared" si="57"/>
        <v>10.363506201989026</v>
      </c>
      <c r="U28" s="73" t="s">
        <v>56</v>
      </c>
      <c r="V28" s="73">
        <v>75</v>
      </c>
      <c r="W28" s="73">
        <v>8</v>
      </c>
      <c r="X28" s="81">
        <f t="shared" si="14"/>
        <v>22.588446201989026</v>
      </c>
      <c r="Y28" s="84">
        <f t="shared" si="15"/>
        <v>20.061958601989026</v>
      </c>
      <c r="Z28" s="78">
        <f t="shared" si="16"/>
        <v>22.588446201989026</v>
      </c>
      <c r="AA28" s="84">
        <f t="shared" si="17"/>
        <v>17.535471001989027</v>
      </c>
      <c r="AB28" s="78">
        <f t="shared" si="18"/>
        <v>20.061958601989026</v>
      </c>
      <c r="AC28" s="84">
        <f t="shared" si="19"/>
        <v>15.008983401989024</v>
      </c>
      <c r="AD28" s="78">
        <f t="shared" si="20"/>
        <v>17.535471001989027</v>
      </c>
      <c r="AE28" s="81">
        <f t="shared" si="21"/>
        <v>15.008983401989024</v>
      </c>
      <c r="AF28" s="81">
        <f t="shared" si="22"/>
        <v>15.885700569234313</v>
      </c>
      <c r="AG28" s="81">
        <f t="shared" si="23"/>
        <v>14.219460466142561</v>
      </c>
      <c r="AH28" s="81">
        <f t="shared" si="24"/>
        <v>13.10862514223008</v>
      </c>
      <c r="AK28">
        <f t="shared" si="25"/>
        <v>27.63164689643347</v>
      </c>
      <c r="AL28">
        <f t="shared" si="26"/>
        <v>25.672074896433468</v>
      </c>
      <c r="AM28">
        <f t="shared" si="27"/>
        <v>23.71250289643347</v>
      </c>
      <c r="AN28">
        <f t="shared" si="28"/>
        <v>22.432922523090646</v>
      </c>
      <c r="AO28">
        <f t="shared" si="29"/>
        <v>21.752930896433469</v>
      </c>
      <c r="AP28">
        <f t="shared" si="30"/>
        <v>21.140568089490532</v>
      </c>
      <c r="AQ28">
        <f t="shared" si="31"/>
        <v>20.278991805739988</v>
      </c>
      <c r="AR28">
        <f t="shared" si="32"/>
        <v>19.730146896433467</v>
      </c>
      <c r="AS28">
        <f t="shared" si="33"/>
        <v>18.14984689643347</v>
      </c>
      <c r="AU28">
        <f t="shared" si="34"/>
        <v>27.63164689643347</v>
      </c>
      <c r="AV28">
        <f t="shared" si="35"/>
        <v>25.672074896433468</v>
      </c>
      <c r="AW28">
        <f t="shared" si="36"/>
        <v>27.63164689643347</v>
      </c>
      <c r="AX28">
        <f t="shared" si="37"/>
        <v>23.71250289643347</v>
      </c>
      <c r="AY28">
        <f t="shared" si="38"/>
        <v>25.672074896433468</v>
      </c>
      <c r="AZ28">
        <f t="shared" si="39"/>
        <v>21.752930896433469</v>
      </c>
      <c r="BA28">
        <f t="shared" si="40"/>
        <v>23.71250289643347</v>
      </c>
      <c r="BB28">
        <f t="shared" si="41"/>
        <v>21.752930896433469</v>
      </c>
      <c r="BC28">
        <f t="shared" si="42"/>
        <v>22.432922523090646</v>
      </c>
      <c r="BD28">
        <f t="shared" si="43"/>
        <v>21.140568089490532</v>
      </c>
      <c r="BE28">
        <f t="shared" si="44"/>
        <v>20.278991805739988</v>
      </c>
      <c r="BH28" s="73" t="s">
        <v>56</v>
      </c>
      <c r="BI28" s="73">
        <v>75</v>
      </c>
      <c r="BJ28" s="73">
        <v>8</v>
      </c>
      <c r="BK28" s="86">
        <f t="shared" si="45"/>
        <v>30.082688943882996</v>
      </c>
      <c r="BL28" s="87">
        <f t="shared" si="46"/>
        <v>28.023949418550551</v>
      </c>
      <c r="BM28" s="88">
        <f t="shared" si="47"/>
        <v>30.082688943882996</v>
      </c>
      <c r="BN28" s="87">
        <f t="shared" si="48"/>
        <v>25.715370388972079</v>
      </c>
      <c r="BO28" s="88">
        <f t="shared" si="49"/>
        <v>28.023949418550551</v>
      </c>
      <c r="BP28" s="87">
        <f t="shared" si="50"/>
        <v>23.194126691173846</v>
      </c>
      <c r="BQ28" s="88">
        <f t="shared" si="51"/>
        <v>25.715370388972079</v>
      </c>
      <c r="BR28" s="86">
        <f t="shared" si="52"/>
        <v>23.194126691173846</v>
      </c>
      <c r="BS28" s="86">
        <f t="shared" si="53"/>
        <v>24.089883119531322</v>
      </c>
      <c r="BT28" s="86">
        <f t="shared" si="54"/>
        <v>22.371366038056685</v>
      </c>
      <c r="BU28" s="86">
        <f t="shared" si="55"/>
        <v>21.192299920362316</v>
      </c>
    </row>
    <row r="29" spans="2:73" x14ac:dyDescent="0.3">
      <c r="B29">
        <f t="shared" si="9"/>
        <v>-0.5</v>
      </c>
      <c r="C29">
        <f>V29-Computation!C$222</f>
        <v>29.25925925925926</v>
      </c>
      <c r="D29">
        <f>W29-Computation!D$222</f>
        <v>-0.57870370370370416</v>
      </c>
      <c r="F29">
        <f t="shared" si="56"/>
        <v>25.252311016803841</v>
      </c>
      <c r="G29">
        <f t="shared" si="11"/>
        <v>28.687361711248283</v>
      </c>
      <c r="J29">
        <f t="shared" si="57"/>
        <v>25.252311016803841</v>
      </c>
      <c r="K29">
        <f t="shared" si="57"/>
        <v>22.725823416803841</v>
      </c>
      <c r="L29">
        <f t="shared" si="57"/>
        <v>20.199335816803842</v>
      </c>
      <c r="M29">
        <f t="shared" si="57"/>
        <v>18.549565384049128</v>
      </c>
      <c r="N29">
        <f t="shared" si="57"/>
        <v>17.672848216803839</v>
      </c>
      <c r="O29">
        <f t="shared" si="57"/>
        <v>16.883325280957376</v>
      </c>
      <c r="P29">
        <f t="shared" si="57"/>
        <v>15.772489957044895</v>
      </c>
      <c r="Q29">
        <f t="shared" si="57"/>
        <v>15.064861016803841</v>
      </c>
      <c r="R29">
        <f t="shared" si="57"/>
        <v>13.027371016803841</v>
      </c>
      <c r="U29" s="73" t="s">
        <v>56</v>
      </c>
      <c r="V29" s="73">
        <v>75</v>
      </c>
      <c r="W29" s="73">
        <v>13</v>
      </c>
      <c r="X29" s="81">
        <f t="shared" si="14"/>
        <v>25.252311016803841</v>
      </c>
      <c r="Y29" s="84">
        <f t="shared" si="15"/>
        <v>22.725823416803841</v>
      </c>
      <c r="Z29" s="78">
        <f t="shared" si="16"/>
        <v>25.252311016803841</v>
      </c>
      <c r="AA29" s="84">
        <f t="shared" si="17"/>
        <v>20.199335816803842</v>
      </c>
      <c r="AB29" s="78">
        <f t="shared" si="18"/>
        <v>22.725823416803841</v>
      </c>
      <c r="AC29" s="84">
        <f t="shared" si="19"/>
        <v>17.672848216803839</v>
      </c>
      <c r="AD29" s="78">
        <f t="shared" si="20"/>
        <v>20.199335816803842</v>
      </c>
      <c r="AE29" s="81">
        <f t="shared" si="21"/>
        <v>17.672848216803839</v>
      </c>
      <c r="AF29" s="81">
        <f t="shared" si="22"/>
        <v>18.549565384049128</v>
      </c>
      <c r="AG29" s="81">
        <f t="shared" si="23"/>
        <v>16.883325280957376</v>
      </c>
      <c r="AH29" s="81">
        <f t="shared" si="24"/>
        <v>15.772489957044895</v>
      </c>
      <c r="AK29">
        <f t="shared" si="25"/>
        <v>28.687361711248283</v>
      </c>
      <c r="AL29">
        <f t="shared" si="26"/>
        <v>26.727789711248281</v>
      </c>
      <c r="AM29">
        <f t="shared" si="27"/>
        <v>24.768217711248283</v>
      </c>
      <c r="AN29">
        <f t="shared" si="28"/>
        <v>23.488637337905459</v>
      </c>
      <c r="AO29">
        <f t="shared" si="29"/>
        <v>22.808645711248282</v>
      </c>
      <c r="AP29">
        <f t="shared" si="30"/>
        <v>22.196282904305345</v>
      </c>
      <c r="AQ29">
        <f t="shared" si="31"/>
        <v>21.334706620554801</v>
      </c>
      <c r="AR29">
        <f t="shared" si="32"/>
        <v>20.78586171124828</v>
      </c>
      <c r="AS29">
        <f t="shared" si="33"/>
        <v>19.205561711248283</v>
      </c>
      <c r="AU29">
        <f t="shared" si="34"/>
        <v>28.687361711248283</v>
      </c>
      <c r="AV29">
        <f t="shared" si="35"/>
        <v>26.727789711248281</v>
      </c>
      <c r="AW29">
        <f t="shared" si="36"/>
        <v>28.687361711248283</v>
      </c>
      <c r="AX29">
        <f t="shared" si="37"/>
        <v>24.768217711248283</v>
      </c>
      <c r="AY29">
        <f t="shared" si="38"/>
        <v>26.727789711248281</v>
      </c>
      <c r="AZ29">
        <f t="shared" si="39"/>
        <v>22.808645711248282</v>
      </c>
      <c r="BA29">
        <f t="shared" si="40"/>
        <v>24.768217711248283</v>
      </c>
      <c r="BB29">
        <f t="shared" si="41"/>
        <v>22.808645711248282</v>
      </c>
      <c r="BC29">
        <f t="shared" si="42"/>
        <v>23.488637337905459</v>
      </c>
      <c r="BD29">
        <f t="shared" si="43"/>
        <v>22.196282904305345</v>
      </c>
      <c r="BE29">
        <f t="shared" si="44"/>
        <v>21.334706620554801</v>
      </c>
      <c r="BH29" s="73" t="s">
        <v>56</v>
      </c>
      <c r="BI29" s="73">
        <v>75</v>
      </c>
      <c r="BJ29" s="73">
        <v>13</v>
      </c>
      <c r="BK29" s="86">
        <f t="shared" si="45"/>
        <v>31.081950631403203</v>
      </c>
      <c r="BL29" s="87">
        <f t="shared" si="46"/>
        <v>29.165610292793286</v>
      </c>
      <c r="BM29" s="88">
        <f t="shared" si="47"/>
        <v>31.081950631403203</v>
      </c>
      <c r="BN29" s="87">
        <f t="shared" si="48"/>
        <v>26.988421848993372</v>
      </c>
      <c r="BO29" s="88">
        <f t="shared" si="49"/>
        <v>29.165610292793286</v>
      </c>
      <c r="BP29" s="87">
        <f t="shared" si="50"/>
        <v>24.575790016936722</v>
      </c>
      <c r="BQ29" s="88">
        <f t="shared" si="51"/>
        <v>26.988421848993372</v>
      </c>
      <c r="BR29" s="86">
        <f t="shared" si="52"/>
        <v>24.575790016936722</v>
      </c>
      <c r="BS29" s="86">
        <f t="shared" si="53"/>
        <v>25.437179071106076</v>
      </c>
      <c r="BT29" s="86">
        <f t="shared" si="54"/>
        <v>23.780455819799794</v>
      </c>
      <c r="BU29" s="86">
        <f t="shared" si="55"/>
        <v>22.633720835919448</v>
      </c>
    </row>
    <row r="30" spans="2:73" x14ac:dyDescent="0.3">
      <c r="B30">
        <f t="shared" si="9"/>
        <v>-0.5</v>
      </c>
      <c r="C30">
        <f>V30-Computation!C$222</f>
        <v>29.25925925925926</v>
      </c>
      <c r="D30">
        <f>W30-Computation!D$222</f>
        <v>4.4212962962962958</v>
      </c>
      <c r="F30">
        <f t="shared" si="56"/>
        <v>27.916175831618656</v>
      </c>
      <c r="G30">
        <f t="shared" si="11"/>
        <v>29.743076526063103</v>
      </c>
      <c r="J30">
        <f t="shared" si="57"/>
        <v>27.916175831618656</v>
      </c>
      <c r="K30">
        <f t="shared" si="57"/>
        <v>25.389688231618656</v>
      </c>
      <c r="L30">
        <f t="shared" si="57"/>
        <v>22.863200631618657</v>
      </c>
      <c r="M30">
        <f t="shared" si="57"/>
        <v>21.213430198863943</v>
      </c>
      <c r="N30">
        <f t="shared" si="57"/>
        <v>20.336713031618654</v>
      </c>
      <c r="O30">
        <f t="shared" si="57"/>
        <v>19.547190095772191</v>
      </c>
      <c r="P30">
        <f t="shared" si="57"/>
        <v>18.436354771859712</v>
      </c>
      <c r="Q30">
        <f t="shared" si="57"/>
        <v>17.728725831618654</v>
      </c>
      <c r="R30">
        <f t="shared" si="57"/>
        <v>15.691235831618656</v>
      </c>
      <c r="U30" s="75" t="s">
        <v>56</v>
      </c>
      <c r="V30" s="75">
        <v>75</v>
      </c>
      <c r="W30" s="75">
        <v>18</v>
      </c>
      <c r="X30" s="80">
        <f t="shared" si="14"/>
        <v>27.916175831618656</v>
      </c>
      <c r="Y30" s="83">
        <f t="shared" si="15"/>
        <v>25.389688231618656</v>
      </c>
      <c r="Z30" s="77">
        <f t="shared" si="16"/>
        <v>27.916175831618656</v>
      </c>
      <c r="AA30" s="83">
        <f t="shared" si="17"/>
        <v>22.863200631618657</v>
      </c>
      <c r="AB30" s="77">
        <f t="shared" si="18"/>
        <v>25.389688231618656</v>
      </c>
      <c r="AC30" s="83">
        <f t="shared" si="19"/>
        <v>20.336713031618654</v>
      </c>
      <c r="AD30" s="77">
        <f t="shared" si="20"/>
        <v>22.863200631618657</v>
      </c>
      <c r="AE30" s="80">
        <f t="shared" si="21"/>
        <v>20.336713031618654</v>
      </c>
      <c r="AF30" s="80">
        <f t="shared" si="22"/>
        <v>21.213430198863943</v>
      </c>
      <c r="AG30" s="80">
        <f t="shared" si="23"/>
        <v>19.547190095772191</v>
      </c>
      <c r="AH30" s="80">
        <f t="shared" si="24"/>
        <v>18.436354771859712</v>
      </c>
      <c r="AK30">
        <f t="shared" si="25"/>
        <v>29.743076526063103</v>
      </c>
      <c r="AL30">
        <f t="shared" si="26"/>
        <v>27.783504526063101</v>
      </c>
      <c r="AM30">
        <f t="shared" si="27"/>
        <v>25.823932526063103</v>
      </c>
      <c r="AN30">
        <f t="shared" si="28"/>
        <v>24.544352152720279</v>
      </c>
      <c r="AO30">
        <f t="shared" si="29"/>
        <v>23.864360526063102</v>
      </c>
      <c r="AP30">
        <f t="shared" si="30"/>
        <v>23.251997719120165</v>
      </c>
      <c r="AQ30">
        <f t="shared" si="31"/>
        <v>22.390421435369621</v>
      </c>
      <c r="AR30">
        <f t="shared" si="32"/>
        <v>21.841576526063101</v>
      </c>
      <c r="AS30">
        <f t="shared" si="33"/>
        <v>20.261276526063103</v>
      </c>
      <c r="AU30">
        <f t="shared" si="34"/>
        <v>29.743076526063103</v>
      </c>
      <c r="AV30">
        <f t="shared" si="35"/>
        <v>27.783504526063101</v>
      </c>
      <c r="AW30">
        <f t="shared" si="36"/>
        <v>29.743076526063103</v>
      </c>
      <c r="AX30">
        <f t="shared" si="37"/>
        <v>25.823932526063103</v>
      </c>
      <c r="AY30">
        <f t="shared" si="38"/>
        <v>27.783504526063101</v>
      </c>
      <c r="AZ30">
        <f t="shared" si="39"/>
        <v>23.864360526063102</v>
      </c>
      <c r="BA30">
        <f t="shared" si="40"/>
        <v>25.823932526063103</v>
      </c>
      <c r="BB30">
        <f t="shared" si="41"/>
        <v>23.864360526063102</v>
      </c>
      <c r="BC30">
        <f t="shared" si="42"/>
        <v>24.544352152720279</v>
      </c>
      <c r="BD30">
        <f t="shared" si="43"/>
        <v>23.251997719120165</v>
      </c>
      <c r="BE30">
        <f t="shared" si="44"/>
        <v>22.390421435369621</v>
      </c>
      <c r="BH30" s="75" t="s">
        <v>56</v>
      </c>
      <c r="BI30" s="75">
        <v>75</v>
      </c>
      <c r="BJ30" s="75">
        <v>18</v>
      </c>
      <c r="BK30" s="89">
        <f t="shared" si="45"/>
        <v>32.003657744721664</v>
      </c>
      <c r="BL30" s="90">
        <f t="shared" si="46"/>
        <v>30.231212084235704</v>
      </c>
      <c r="BM30" s="91">
        <f t="shared" si="47"/>
        <v>32.003657744721664</v>
      </c>
      <c r="BN30" s="90">
        <f t="shared" si="48"/>
        <v>28.192752071828089</v>
      </c>
      <c r="BO30" s="91">
        <f t="shared" si="49"/>
        <v>30.231212084235704</v>
      </c>
      <c r="BP30" s="90">
        <f t="shared" si="50"/>
        <v>25.90249045629384</v>
      </c>
      <c r="BQ30" s="91">
        <f t="shared" si="51"/>
        <v>28.192752071828089</v>
      </c>
      <c r="BR30" s="89">
        <f t="shared" si="52"/>
        <v>25.90249045629384</v>
      </c>
      <c r="BS30" s="89">
        <f t="shared" si="53"/>
        <v>26.724016082209147</v>
      </c>
      <c r="BT30" s="89">
        <f t="shared" si="54"/>
        <v>25.140152516553716</v>
      </c>
      <c r="BU30" s="89">
        <f t="shared" si="55"/>
        <v>24.034497536753332</v>
      </c>
    </row>
    <row r="31" spans="2:73" x14ac:dyDescent="0.3">
      <c r="B31">
        <f t="shared" si="9"/>
        <v>-0.5</v>
      </c>
      <c r="C31">
        <f>V31-Computation!C$222</f>
        <v>39.25925925925926</v>
      </c>
      <c r="D31">
        <f>W31-Computation!D$222</f>
        <v>-8.5787037037037042</v>
      </c>
      <c r="F31">
        <f t="shared" si="56"/>
        <v>18.617437961248285</v>
      </c>
      <c r="G31">
        <f t="shared" si="11"/>
        <v>26.082916155692729</v>
      </c>
      <c r="J31">
        <f t="shared" si="57"/>
        <v>18.617437961248285</v>
      </c>
      <c r="K31">
        <f t="shared" si="57"/>
        <v>16.090950361248286</v>
      </c>
      <c r="L31">
        <f t="shared" si="57"/>
        <v>13.564462761248286</v>
      </c>
      <c r="M31">
        <f t="shared" si="57"/>
        <v>11.914692328493572</v>
      </c>
      <c r="N31">
        <f t="shared" si="57"/>
        <v>11.037975161248283</v>
      </c>
      <c r="O31">
        <f t="shared" si="57"/>
        <v>10.24845222540182</v>
      </c>
      <c r="P31">
        <f t="shared" si="57"/>
        <v>9.1376169014893396</v>
      </c>
      <c r="Q31">
        <f t="shared" si="57"/>
        <v>8.4299879612482851</v>
      </c>
      <c r="R31">
        <f t="shared" si="57"/>
        <v>6.3924979612482851</v>
      </c>
      <c r="U31" s="76" t="s">
        <v>56</v>
      </c>
      <c r="V31" s="76">
        <v>85</v>
      </c>
      <c r="W31" s="76">
        <v>5</v>
      </c>
      <c r="X31" s="82">
        <f t="shared" si="14"/>
        <v>18.617437961248285</v>
      </c>
      <c r="Y31" s="85">
        <f t="shared" si="15"/>
        <v>16.090950361248286</v>
      </c>
      <c r="Z31" s="79">
        <f t="shared" si="16"/>
        <v>18.617437961248285</v>
      </c>
      <c r="AA31" s="85">
        <f t="shared" si="17"/>
        <v>13.564462761248286</v>
      </c>
      <c r="AB31" s="79">
        <f t="shared" si="18"/>
        <v>16.090950361248286</v>
      </c>
      <c r="AC31" s="85">
        <f t="shared" si="19"/>
        <v>11.037975161248283</v>
      </c>
      <c r="AD31" s="79">
        <f t="shared" si="20"/>
        <v>13.564462761248286</v>
      </c>
      <c r="AE31" s="82">
        <f t="shared" si="21"/>
        <v>11.037975161248283</v>
      </c>
      <c r="AF31" s="82">
        <f t="shared" si="22"/>
        <v>11.914692328493572</v>
      </c>
      <c r="AG31" s="82">
        <f t="shared" si="23"/>
        <v>10.24845222540182</v>
      </c>
      <c r="AH31" s="82">
        <f t="shared" si="24"/>
        <v>9.1376169014893396</v>
      </c>
      <c r="AK31">
        <f t="shared" si="25"/>
        <v>26.082916155692729</v>
      </c>
      <c r="AL31">
        <f t="shared" si="26"/>
        <v>24.123344155692727</v>
      </c>
      <c r="AM31">
        <f t="shared" si="27"/>
        <v>22.16377215569273</v>
      </c>
      <c r="AN31">
        <f t="shared" si="28"/>
        <v>20.884191782349905</v>
      </c>
      <c r="AO31">
        <f t="shared" si="29"/>
        <v>20.204200155692728</v>
      </c>
      <c r="AP31">
        <f t="shared" si="30"/>
        <v>19.591837348749792</v>
      </c>
      <c r="AQ31">
        <f t="shared" si="31"/>
        <v>18.730261064999247</v>
      </c>
      <c r="AR31">
        <f t="shared" si="32"/>
        <v>18.18141615569273</v>
      </c>
      <c r="AS31">
        <f t="shared" si="33"/>
        <v>16.601116155692729</v>
      </c>
      <c r="AU31">
        <f t="shared" si="34"/>
        <v>26.082916155692729</v>
      </c>
      <c r="AV31">
        <f t="shared" si="35"/>
        <v>24.123344155692727</v>
      </c>
      <c r="AW31">
        <f t="shared" si="36"/>
        <v>26.082916155692729</v>
      </c>
      <c r="AX31">
        <f t="shared" si="37"/>
        <v>22.16377215569273</v>
      </c>
      <c r="AY31">
        <f t="shared" si="38"/>
        <v>24.123344155692727</v>
      </c>
      <c r="AZ31">
        <f t="shared" si="39"/>
        <v>20.204200155692728</v>
      </c>
      <c r="BA31">
        <f t="shared" si="40"/>
        <v>22.16377215569273</v>
      </c>
      <c r="BB31">
        <f t="shared" si="41"/>
        <v>20.204200155692728</v>
      </c>
      <c r="BC31">
        <f t="shared" si="42"/>
        <v>20.884191782349905</v>
      </c>
      <c r="BD31">
        <f t="shared" si="43"/>
        <v>19.591837348749792</v>
      </c>
      <c r="BE31">
        <f t="shared" si="44"/>
        <v>18.730261064999247</v>
      </c>
      <c r="BH31" s="76" t="s">
        <v>56</v>
      </c>
      <c r="BI31" s="76">
        <v>85</v>
      </c>
      <c r="BJ31" s="76">
        <v>5</v>
      </c>
      <c r="BK31" s="92">
        <f t="shared" si="45"/>
        <v>28.477114946312682</v>
      </c>
      <c r="BL31" s="93">
        <f t="shared" si="46"/>
        <v>26.218577692303075</v>
      </c>
      <c r="BM31" s="94">
        <f t="shared" si="47"/>
        <v>28.477114946312682</v>
      </c>
      <c r="BN31" s="93">
        <f t="shared" si="48"/>
        <v>23.737748170291241</v>
      </c>
      <c r="BO31" s="94">
        <f t="shared" si="49"/>
        <v>26.218577692303075</v>
      </c>
      <c r="BP31" s="93">
        <f t="shared" si="50"/>
        <v>21.088947411611166</v>
      </c>
      <c r="BQ31" s="94">
        <f t="shared" si="51"/>
        <v>23.737748170291241</v>
      </c>
      <c r="BR31" s="92">
        <f t="shared" si="52"/>
        <v>21.088947411611166</v>
      </c>
      <c r="BS31" s="92">
        <f t="shared" si="53"/>
        <v>22.022913788700631</v>
      </c>
      <c r="BT31" s="92">
        <f t="shared" si="54"/>
        <v>20.237887499030368</v>
      </c>
      <c r="BU31" s="92">
        <f t="shared" si="55"/>
        <v>19.029462262831615</v>
      </c>
    </row>
    <row r="32" spans="2:73" x14ac:dyDescent="0.3">
      <c r="B32">
        <f t="shared" si="9"/>
        <v>-0.5</v>
      </c>
      <c r="C32">
        <f>V32-Computation!C$222</f>
        <v>39.25925925925926</v>
      </c>
      <c r="D32">
        <f>W32-Computation!D$222</f>
        <v>-5.5787037037037042</v>
      </c>
      <c r="F32">
        <f t="shared" si="56"/>
        <v>20.800456850137174</v>
      </c>
      <c r="G32">
        <f t="shared" si="11"/>
        <v>26.952745044581619</v>
      </c>
      <c r="J32">
        <f t="shared" si="57"/>
        <v>20.800456850137174</v>
      </c>
      <c r="K32">
        <f t="shared" si="57"/>
        <v>18.273969250137174</v>
      </c>
      <c r="L32">
        <f t="shared" si="57"/>
        <v>15.747481650137175</v>
      </c>
      <c r="M32">
        <f t="shared" si="57"/>
        <v>14.097711217382461</v>
      </c>
      <c r="N32">
        <f t="shared" si="57"/>
        <v>13.220994050137172</v>
      </c>
      <c r="O32">
        <f t="shared" si="57"/>
        <v>12.431471114290709</v>
      </c>
      <c r="P32">
        <f t="shared" si="57"/>
        <v>11.320635790378228</v>
      </c>
      <c r="Q32">
        <f t="shared" si="57"/>
        <v>10.613006850137173</v>
      </c>
      <c r="R32">
        <f t="shared" si="57"/>
        <v>8.5755168501371735</v>
      </c>
      <c r="U32" s="73" t="s">
        <v>56</v>
      </c>
      <c r="V32" s="73">
        <v>85</v>
      </c>
      <c r="W32" s="73">
        <v>8</v>
      </c>
      <c r="X32" s="81">
        <f t="shared" si="14"/>
        <v>20.800456850137174</v>
      </c>
      <c r="Y32" s="84">
        <f t="shared" si="15"/>
        <v>18.273969250137174</v>
      </c>
      <c r="Z32" s="78">
        <f t="shared" si="16"/>
        <v>20.800456850137174</v>
      </c>
      <c r="AA32" s="84">
        <f t="shared" si="17"/>
        <v>15.747481650137175</v>
      </c>
      <c r="AB32" s="78">
        <f t="shared" si="18"/>
        <v>18.273969250137174</v>
      </c>
      <c r="AC32" s="84">
        <f t="shared" si="19"/>
        <v>13.220994050137172</v>
      </c>
      <c r="AD32" s="78">
        <f t="shared" si="20"/>
        <v>15.747481650137175</v>
      </c>
      <c r="AE32" s="81">
        <f t="shared" si="21"/>
        <v>13.220994050137172</v>
      </c>
      <c r="AF32" s="81">
        <f t="shared" si="22"/>
        <v>14.097711217382461</v>
      </c>
      <c r="AG32" s="81">
        <f t="shared" si="23"/>
        <v>12.431471114290709</v>
      </c>
      <c r="AH32" s="81">
        <f t="shared" si="24"/>
        <v>11.320635790378228</v>
      </c>
      <c r="AK32">
        <f t="shared" si="25"/>
        <v>26.952745044581619</v>
      </c>
      <c r="AL32">
        <f t="shared" si="26"/>
        <v>24.993173044581617</v>
      </c>
      <c r="AM32">
        <f t="shared" si="27"/>
        <v>23.033601044581619</v>
      </c>
      <c r="AN32">
        <f t="shared" si="28"/>
        <v>21.754020671238795</v>
      </c>
      <c r="AO32">
        <f t="shared" si="29"/>
        <v>21.074029044581618</v>
      </c>
      <c r="AP32">
        <f t="shared" si="30"/>
        <v>20.461666237638681</v>
      </c>
      <c r="AQ32">
        <f t="shared" si="31"/>
        <v>19.600089953888137</v>
      </c>
      <c r="AR32">
        <f t="shared" si="32"/>
        <v>19.05124504458162</v>
      </c>
      <c r="AS32">
        <f t="shared" si="33"/>
        <v>17.470945044581619</v>
      </c>
      <c r="AU32">
        <f t="shared" si="34"/>
        <v>26.952745044581619</v>
      </c>
      <c r="AV32">
        <f t="shared" si="35"/>
        <v>24.993173044581617</v>
      </c>
      <c r="AW32">
        <f t="shared" si="36"/>
        <v>26.952745044581619</v>
      </c>
      <c r="AX32">
        <f t="shared" si="37"/>
        <v>23.033601044581619</v>
      </c>
      <c r="AY32">
        <f t="shared" si="38"/>
        <v>24.993173044581617</v>
      </c>
      <c r="AZ32">
        <f t="shared" si="39"/>
        <v>21.074029044581618</v>
      </c>
      <c r="BA32">
        <f t="shared" si="40"/>
        <v>23.033601044581619</v>
      </c>
      <c r="BB32">
        <f t="shared" si="41"/>
        <v>21.074029044581618</v>
      </c>
      <c r="BC32">
        <f t="shared" si="42"/>
        <v>21.754020671238795</v>
      </c>
      <c r="BD32">
        <f t="shared" si="43"/>
        <v>20.461666237638681</v>
      </c>
      <c r="BE32">
        <f t="shared" si="44"/>
        <v>19.600089953888137</v>
      </c>
      <c r="BH32" s="73" t="s">
        <v>56</v>
      </c>
      <c r="BI32" s="73">
        <v>85</v>
      </c>
      <c r="BJ32" s="73">
        <v>8</v>
      </c>
      <c r="BK32" s="86">
        <f t="shared" si="45"/>
        <v>29.399123441916043</v>
      </c>
      <c r="BL32" s="87">
        <f t="shared" si="46"/>
        <v>27.250995121869561</v>
      </c>
      <c r="BM32" s="88">
        <f t="shared" si="47"/>
        <v>29.399123441916043</v>
      </c>
      <c r="BN32" s="87">
        <f t="shared" si="48"/>
        <v>24.863401701917883</v>
      </c>
      <c r="BO32" s="88">
        <f t="shared" si="49"/>
        <v>27.250995121869561</v>
      </c>
      <c r="BP32" s="87">
        <f t="shared" si="50"/>
        <v>22.281142181961272</v>
      </c>
      <c r="BQ32" s="88">
        <f t="shared" si="51"/>
        <v>24.863401701917883</v>
      </c>
      <c r="BR32" s="86">
        <f t="shared" si="52"/>
        <v>22.281142181961272</v>
      </c>
      <c r="BS32" s="86">
        <f t="shared" si="53"/>
        <v>23.195577991537927</v>
      </c>
      <c r="BT32" s="86">
        <f t="shared" si="54"/>
        <v>21.444116643129135</v>
      </c>
      <c r="BU32" s="86">
        <f t="shared" si="55"/>
        <v>20.249408258093037</v>
      </c>
    </row>
    <row r="33" spans="2:73" x14ac:dyDescent="0.3">
      <c r="B33">
        <f t="shared" si="9"/>
        <v>-0.5</v>
      </c>
      <c r="C33">
        <f>V33-Computation!C$222</f>
        <v>39.25925925925926</v>
      </c>
      <c r="D33">
        <f>W33-Computation!D$222</f>
        <v>-0.57870370370370416</v>
      </c>
      <c r="F33">
        <f t="shared" si="56"/>
        <v>24.438821664951988</v>
      </c>
      <c r="G33">
        <f t="shared" si="11"/>
        <v>28.402459859396433</v>
      </c>
      <c r="J33">
        <f t="shared" si="57"/>
        <v>24.438821664951988</v>
      </c>
      <c r="K33">
        <f t="shared" si="57"/>
        <v>21.912334064951988</v>
      </c>
      <c r="L33">
        <f t="shared" si="57"/>
        <v>19.385846464951989</v>
      </c>
      <c r="M33">
        <f t="shared" si="57"/>
        <v>17.736076032197275</v>
      </c>
      <c r="N33">
        <f t="shared" si="57"/>
        <v>16.859358864951986</v>
      </c>
      <c r="O33">
        <f t="shared" si="57"/>
        <v>16.069835929105523</v>
      </c>
      <c r="P33">
        <f t="shared" si="57"/>
        <v>14.959000605193042</v>
      </c>
      <c r="Q33">
        <f t="shared" si="57"/>
        <v>14.251371664951987</v>
      </c>
      <c r="R33">
        <f t="shared" si="57"/>
        <v>12.213881664951987</v>
      </c>
      <c r="U33" s="73" t="s">
        <v>56</v>
      </c>
      <c r="V33" s="73">
        <v>85</v>
      </c>
      <c r="W33" s="73">
        <v>13</v>
      </c>
      <c r="X33" s="81">
        <f t="shared" si="14"/>
        <v>24.438821664951988</v>
      </c>
      <c r="Y33" s="84">
        <f t="shared" si="15"/>
        <v>21.912334064951988</v>
      </c>
      <c r="Z33" s="78">
        <f t="shared" si="16"/>
        <v>24.438821664951988</v>
      </c>
      <c r="AA33" s="84">
        <f t="shared" si="17"/>
        <v>19.385846464951989</v>
      </c>
      <c r="AB33" s="78">
        <f t="shared" si="18"/>
        <v>21.912334064951988</v>
      </c>
      <c r="AC33" s="84">
        <f t="shared" si="19"/>
        <v>16.859358864951986</v>
      </c>
      <c r="AD33" s="78">
        <f t="shared" si="20"/>
        <v>19.385846464951989</v>
      </c>
      <c r="AE33" s="81">
        <f t="shared" si="21"/>
        <v>16.859358864951986</v>
      </c>
      <c r="AF33" s="81">
        <f t="shared" si="22"/>
        <v>17.736076032197275</v>
      </c>
      <c r="AG33" s="81">
        <f t="shared" si="23"/>
        <v>16.069835929105523</v>
      </c>
      <c r="AH33" s="81">
        <f t="shared" si="24"/>
        <v>14.959000605193042</v>
      </c>
      <c r="AK33">
        <f t="shared" si="25"/>
        <v>28.402459859396433</v>
      </c>
      <c r="AL33">
        <f t="shared" si="26"/>
        <v>26.442887859396432</v>
      </c>
      <c r="AM33">
        <f t="shared" si="27"/>
        <v>24.483315859396434</v>
      </c>
      <c r="AN33">
        <f t="shared" si="28"/>
        <v>23.20373548605361</v>
      </c>
      <c r="AO33">
        <f t="shared" si="29"/>
        <v>22.523743859396433</v>
      </c>
      <c r="AP33">
        <f t="shared" si="30"/>
        <v>21.911381052453496</v>
      </c>
      <c r="AQ33">
        <f t="shared" si="31"/>
        <v>21.049804768702952</v>
      </c>
      <c r="AR33">
        <f t="shared" si="32"/>
        <v>20.500959859396431</v>
      </c>
      <c r="AS33">
        <f t="shared" si="33"/>
        <v>18.920659859396434</v>
      </c>
      <c r="AU33">
        <f t="shared" si="34"/>
        <v>28.402459859396433</v>
      </c>
      <c r="AV33">
        <f t="shared" si="35"/>
        <v>26.442887859396432</v>
      </c>
      <c r="AW33">
        <f t="shared" si="36"/>
        <v>28.402459859396433</v>
      </c>
      <c r="AX33">
        <f t="shared" si="37"/>
        <v>24.483315859396434</v>
      </c>
      <c r="AY33">
        <f t="shared" si="38"/>
        <v>26.442887859396432</v>
      </c>
      <c r="AZ33">
        <f t="shared" si="39"/>
        <v>22.523743859396433</v>
      </c>
      <c r="BA33">
        <f t="shared" si="40"/>
        <v>24.483315859396434</v>
      </c>
      <c r="BB33">
        <f t="shared" si="41"/>
        <v>22.523743859396433</v>
      </c>
      <c r="BC33">
        <f t="shared" si="42"/>
        <v>23.20373548605361</v>
      </c>
      <c r="BD33">
        <f t="shared" si="43"/>
        <v>21.911381052453496</v>
      </c>
      <c r="BE33">
        <f t="shared" si="44"/>
        <v>21.049804768702952</v>
      </c>
      <c r="BH33" s="73" t="s">
        <v>56</v>
      </c>
      <c r="BI33" s="73">
        <v>85</v>
      </c>
      <c r="BJ33" s="73">
        <v>13</v>
      </c>
      <c r="BK33" s="86">
        <f t="shared" si="45"/>
        <v>30.819944061925234</v>
      </c>
      <c r="BL33" s="87">
        <f t="shared" si="46"/>
        <v>28.864907720303886</v>
      </c>
      <c r="BM33" s="88">
        <f t="shared" si="47"/>
        <v>30.819944061925234</v>
      </c>
      <c r="BN33" s="87">
        <f t="shared" si="48"/>
        <v>26.651396604640603</v>
      </c>
      <c r="BO33" s="88">
        <f t="shared" si="49"/>
        <v>28.864907720303886</v>
      </c>
      <c r="BP33" s="87">
        <f t="shared" si="50"/>
        <v>24.207955635010816</v>
      </c>
      <c r="BQ33" s="88">
        <f t="shared" si="51"/>
        <v>26.651396604640603</v>
      </c>
      <c r="BR33" s="86">
        <f t="shared" si="52"/>
        <v>24.207955635010816</v>
      </c>
      <c r="BS33" s="86">
        <f t="shared" si="53"/>
        <v>25.079208842967414</v>
      </c>
      <c r="BT33" s="86">
        <f t="shared" si="54"/>
        <v>23.404630632724299</v>
      </c>
      <c r="BU33" s="86">
        <f t="shared" si="55"/>
        <v>22.24825763537061</v>
      </c>
    </row>
    <row r="34" spans="2:73" x14ac:dyDescent="0.3">
      <c r="B34">
        <f t="shared" si="9"/>
        <v>-0.5</v>
      </c>
      <c r="C34">
        <f>V34-Computation!C$222</f>
        <v>39.25925925925926</v>
      </c>
      <c r="D34">
        <f>W34-Computation!D$222</f>
        <v>4.4212962962962958</v>
      </c>
      <c r="F34">
        <f t="shared" si="56"/>
        <v>28.077186479766802</v>
      </c>
      <c r="G34">
        <f t="shared" si="11"/>
        <v>29.852174674211248</v>
      </c>
      <c r="J34">
        <f t="shared" si="57"/>
        <v>28.077186479766802</v>
      </c>
      <c r="K34">
        <f t="shared" si="57"/>
        <v>25.550698879766802</v>
      </c>
      <c r="L34">
        <f t="shared" si="57"/>
        <v>23.024211279766803</v>
      </c>
      <c r="M34">
        <f t="shared" si="57"/>
        <v>21.374440847012089</v>
      </c>
      <c r="N34">
        <f t="shared" si="57"/>
        <v>20.4977236797668</v>
      </c>
      <c r="O34">
        <f t="shared" si="57"/>
        <v>19.708200743920337</v>
      </c>
      <c r="P34">
        <f t="shared" si="57"/>
        <v>18.597365420007854</v>
      </c>
      <c r="Q34">
        <f t="shared" si="57"/>
        <v>17.889736479766803</v>
      </c>
      <c r="R34">
        <f t="shared" si="57"/>
        <v>15.852246479766801</v>
      </c>
      <c r="U34" s="75" t="s">
        <v>56</v>
      </c>
      <c r="V34" s="75">
        <v>85</v>
      </c>
      <c r="W34" s="75">
        <v>18</v>
      </c>
      <c r="X34" s="80">
        <f t="shared" si="14"/>
        <v>28.077186479766802</v>
      </c>
      <c r="Y34" s="83">
        <f t="shared" si="15"/>
        <v>25.550698879766802</v>
      </c>
      <c r="Z34" s="77">
        <f t="shared" si="16"/>
        <v>28.077186479766802</v>
      </c>
      <c r="AA34" s="83">
        <f t="shared" si="17"/>
        <v>23.024211279766803</v>
      </c>
      <c r="AB34" s="77">
        <f t="shared" si="18"/>
        <v>25.550698879766802</v>
      </c>
      <c r="AC34" s="83">
        <f t="shared" si="19"/>
        <v>20.4977236797668</v>
      </c>
      <c r="AD34" s="77">
        <f t="shared" si="20"/>
        <v>23.024211279766803</v>
      </c>
      <c r="AE34" s="80">
        <f t="shared" si="21"/>
        <v>20.4977236797668</v>
      </c>
      <c r="AF34" s="80">
        <f t="shared" si="22"/>
        <v>21.374440847012089</v>
      </c>
      <c r="AG34" s="80">
        <f t="shared" si="23"/>
        <v>19.708200743920337</v>
      </c>
      <c r="AH34" s="80">
        <f t="shared" si="24"/>
        <v>18.597365420007854</v>
      </c>
      <c r="AK34">
        <f t="shared" si="25"/>
        <v>29.852174674211248</v>
      </c>
      <c r="AL34">
        <f t="shared" si="26"/>
        <v>27.892602674211247</v>
      </c>
      <c r="AM34">
        <f t="shared" si="27"/>
        <v>25.933030674211249</v>
      </c>
      <c r="AN34">
        <f t="shared" si="28"/>
        <v>24.653450300868425</v>
      </c>
      <c r="AO34">
        <f t="shared" si="29"/>
        <v>23.973458674211248</v>
      </c>
      <c r="AP34">
        <f t="shared" si="30"/>
        <v>23.361095867268311</v>
      </c>
      <c r="AQ34">
        <f t="shared" si="31"/>
        <v>22.499519583517767</v>
      </c>
      <c r="AR34">
        <f t="shared" si="32"/>
        <v>21.95067467421125</v>
      </c>
      <c r="AS34">
        <f t="shared" si="33"/>
        <v>20.370374674211249</v>
      </c>
      <c r="AU34">
        <f t="shared" si="34"/>
        <v>29.852174674211248</v>
      </c>
      <c r="AV34">
        <f t="shared" si="35"/>
        <v>27.892602674211247</v>
      </c>
      <c r="AW34">
        <f t="shared" si="36"/>
        <v>29.852174674211248</v>
      </c>
      <c r="AX34">
        <f t="shared" si="37"/>
        <v>25.933030674211249</v>
      </c>
      <c r="AY34">
        <f t="shared" si="38"/>
        <v>27.892602674211247</v>
      </c>
      <c r="AZ34">
        <f t="shared" si="39"/>
        <v>23.973458674211248</v>
      </c>
      <c r="BA34">
        <f t="shared" si="40"/>
        <v>25.933030674211249</v>
      </c>
      <c r="BB34">
        <f t="shared" si="41"/>
        <v>23.973458674211248</v>
      </c>
      <c r="BC34">
        <f t="shared" si="42"/>
        <v>24.653450300868425</v>
      </c>
      <c r="BD34">
        <f t="shared" si="43"/>
        <v>23.361095867268311</v>
      </c>
      <c r="BE34">
        <f t="shared" si="44"/>
        <v>22.499519583517767</v>
      </c>
      <c r="BH34" s="75" t="s">
        <v>56</v>
      </c>
      <c r="BI34" s="75">
        <v>85</v>
      </c>
      <c r="BJ34" s="75">
        <v>18</v>
      </c>
      <c r="BK34" s="89">
        <f t="shared" si="45"/>
        <v>32.094522917304147</v>
      </c>
      <c r="BL34" s="90">
        <f t="shared" si="46"/>
        <v>30.336923070642172</v>
      </c>
      <c r="BM34" s="91">
        <f t="shared" si="47"/>
        <v>32.094522917304147</v>
      </c>
      <c r="BN34" s="90">
        <f t="shared" si="48"/>
        <v>28.313084475136048</v>
      </c>
      <c r="BO34" s="91">
        <f t="shared" si="49"/>
        <v>30.336923070642172</v>
      </c>
      <c r="BP34" s="90">
        <f t="shared" si="50"/>
        <v>26.036114454416875</v>
      </c>
      <c r="BQ34" s="91">
        <f t="shared" si="51"/>
        <v>28.313084475136048</v>
      </c>
      <c r="BR34" s="89">
        <f t="shared" si="52"/>
        <v>26.036114454416875</v>
      </c>
      <c r="BS34" s="89">
        <f t="shared" si="53"/>
        <v>26.853254430324185</v>
      </c>
      <c r="BT34" s="89">
        <f t="shared" si="54"/>
        <v>25.277463463447816</v>
      </c>
      <c r="BU34" s="89">
        <f t="shared" si="55"/>
        <v>24.176500605962971</v>
      </c>
    </row>
    <row r="35" spans="2:73" x14ac:dyDescent="0.3">
      <c r="B35">
        <f t="shared" si="9"/>
        <v>0.5</v>
      </c>
      <c r="C35">
        <f>V35-Computation!C$222</f>
        <v>-20.74074074074074</v>
      </c>
      <c r="D35">
        <f>W35-Computation!D$222</f>
        <v>-3.5787037037037042</v>
      </c>
      <c r="F35">
        <f t="shared" si="56"/>
        <v>28.711309627914954</v>
      </c>
      <c r="G35">
        <f t="shared" si="11"/>
        <v>29.676312081618654</v>
      </c>
      <c r="J35">
        <f t="shared" si="57"/>
        <v>28.711309627914954</v>
      </c>
      <c r="K35">
        <f t="shared" si="57"/>
        <v>26.184822027914954</v>
      </c>
      <c r="L35">
        <f t="shared" si="57"/>
        <v>23.658334427914955</v>
      </c>
      <c r="M35">
        <f t="shared" si="57"/>
        <v>22.008563995160241</v>
      </c>
      <c r="N35">
        <f t="shared" si="57"/>
        <v>21.131846827914952</v>
      </c>
      <c r="O35">
        <f t="shared" si="57"/>
        <v>20.342323892068489</v>
      </c>
      <c r="P35">
        <f t="shared" si="57"/>
        <v>19.23148856815601</v>
      </c>
      <c r="Q35">
        <f t="shared" si="57"/>
        <v>18.523859627914952</v>
      </c>
      <c r="R35">
        <f t="shared" si="57"/>
        <v>16.486369627914954</v>
      </c>
      <c r="U35" s="73" t="s">
        <v>57</v>
      </c>
      <c r="V35" s="73">
        <v>25</v>
      </c>
      <c r="W35" s="73">
        <v>10</v>
      </c>
      <c r="X35" s="81">
        <f t="shared" si="14"/>
        <v>28.711309627914954</v>
      </c>
      <c r="Y35" s="84">
        <f t="shared" si="15"/>
        <v>26.184822027914954</v>
      </c>
      <c r="Z35" s="78">
        <f t="shared" si="16"/>
        <v>28.711309627914954</v>
      </c>
      <c r="AA35" s="84">
        <f t="shared" si="17"/>
        <v>23.658334427914955</v>
      </c>
      <c r="AB35" s="78">
        <f t="shared" si="18"/>
        <v>26.184822027914954</v>
      </c>
      <c r="AC35" s="84">
        <f t="shared" si="19"/>
        <v>21.131846827914952</v>
      </c>
      <c r="AD35" s="78">
        <f t="shared" si="20"/>
        <v>23.658334427914955</v>
      </c>
      <c r="AE35" s="81">
        <f t="shared" si="21"/>
        <v>21.131846827914952</v>
      </c>
      <c r="AF35" s="81">
        <f t="shared" si="22"/>
        <v>22.008563995160241</v>
      </c>
      <c r="AG35" s="81">
        <f t="shared" si="23"/>
        <v>20.342323892068489</v>
      </c>
      <c r="AH35" s="81">
        <f t="shared" si="24"/>
        <v>19.23148856815601</v>
      </c>
      <c r="AK35">
        <f t="shared" si="25"/>
        <v>29.676312081618654</v>
      </c>
      <c r="AL35">
        <f t="shared" si="26"/>
        <v>27.716740081618653</v>
      </c>
      <c r="AM35">
        <f t="shared" si="27"/>
        <v>25.757168081618655</v>
      </c>
      <c r="AN35">
        <f t="shared" si="28"/>
        <v>24.477587708275831</v>
      </c>
      <c r="AO35">
        <f t="shared" si="29"/>
        <v>23.797596081618654</v>
      </c>
      <c r="AP35">
        <f t="shared" si="30"/>
        <v>23.185233274675717</v>
      </c>
      <c r="AQ35">
        <f t="shared" si="31"/>
        <v>22.323656990925173</v>
      </c>
      <c r="AR35">
        <f t="shared" si="32"/>
        <v>21.774812081618656</v>
      </c>
      <c r="AS35">
        <f t="shared" si="33"/>
        <v>20.194512081618655</v>
      </c>
      <c r="AU35">
        <f t="shared" si="34"/>
        <v>29.676312081618654</v>
      </c>
      <c r="AV35">
        <f t="shared" si="35"/>
        <v>27.716740081618653</v>
      </c>
      <c r="AW35">
        <f t="shared" si="36"/>
        <v>29.676312081618654</v>
      </c>
      <c r="AX35">
        <f t="shared" si="37"/>
        <v>25.757168081618655</v>
      </c>
      <c r="AY35">
        <f t="shared" si="38"/>
        <v>27.716740081618653</v>
      </c>
      <c r="AZ35">
        <f t="shared" si="39"/>
        <v>23.797596081618654</v>
      </c>
      <c r="BA35">
        <f t="shared" si="40"/>
        <v>25.757168081618655</v>
      </c>
      <c r="BB35">
        <f t="shared" si="41"/>
        <v>23.797596081618654</v>
      </c>
      <c r="BC35">
        <f t="shared" si="42"/>
        <v>24.477587708275831</v>
      </c>
      <c r="BD35">
        <f t="shared" si="43"/>
        <v>23.185233274675717</v>
      </c>
      <c r="BE35">
        <f t="shared" si="44"/>
        <v>22.323656990925173</v>
      </c>
      <c r="BH35" s="73" t="s">
        <v>57</v>
      </c>
      <c r="BI35" s="73">
        <v>25</v>
      </c>
      <c r="BJ35" s="73">
        <v>10</v>
      </c>
      <c r="BK35" s="86">
        <f t="shared" si="45"/>
        <v>31.947648671439353</v>
      </c>
      <c r="BL35" s="87">
        <f t="shared" si="46"/>
        <v>30.166111428409899</v>
      </c>
      <c r="BM35" s="88">
        <f t="shared" si="47"/>
        <v>31.947648671439353</v>
      </c>
      <c r="BN35" s="87">
        <f t="shared" si="48"/>
        <v>28.118724646766829</v>
      </c>
      <c r="BO35" s="88">
        <f t="shared" si="49"/>
        <v>30.166111428409899</v>
      </c>
      <c r="BP35" s="87">
        <f t="shared" si="50"/>
        <v>25.820382930309776</v>
      </c>
      <c r="BQ35" s="88">
        <f t="shared" si="51"/>
        <v>28.118724646766829</v>
      </c>
      <c r="BR35" s="86">
        <f t="shared" si="52"/>
        <v>25.820382930309776</v>
      </c>
      <c r="BS35" s="86">
        <f t="shared" si="53"/>
        <v>26.644569830185095</v>
      </c>
      <c r="BT35" s="86">
        <f t="shared" si="54"/>
        <v>25.055812562465732</v>
      </c>
      <c r="BU35" s="86">
        <f t="shared" si="55"/>
        <v>23.947325157856007</v>
      </c>
    </row>
    <row r="36" spans="2:73" x14ac:dyDescent="0.3">
      <c r="B36">
        <f t="shared" si="9"/>
        <v>0.5</v>
      </c>
      <c r="C36">
        <f>V36-Computation!C$222</f>
        <v>-20.74074074074074</v>
      </c>
      <c r="D36">
        <f>W36-Computation!D$222</f>
        <v>-0.57870370370370416</v>
      </c>
      <c r="F36">
        <f t="shared" si="56"/>
        <v>27.386128516803844</v>
      </c>
      <c r="G36">
        <f t="shared" si="11"/>
        <v>29.127740970507542</v>
      </c>
      <c r="J36">
        <f t="shared" si="57"/>
        <v>27.386128516803844</v>
      </c>
      <c r="K36">
        <f t="shared" si="57"/>
        <v>24.859640916803844</v>
      </c>
      <c r="L36">
        <f t="shared" si="57"/>
        <v>22.333153316803845</v>
      </c>
      <c r="M36">
        <f t="shared" si="57"/>
        <v>20.683382884049131</v>
      </c>
      <c r="N36">
        <f t="shared" si="57"/>
        <v>19.806665716803842</v>
      </c>
      <c r="O36">
        <f t="shared" si="57"/>
        <v>19.017142780957379</v>
      </c>
      <c r="P36">
        <f t="shared" si="57"/>
        <v>17.906307457044896</v>
      </c>
      <c r="Q36">
        <f t="shared" si="57"/>
        <v>17.198678516803845</v>
      </c>
      <c r="R36">
        <f t="shared" si="57"/>
        <v>15.161188516803843</v>
      </c>
      <c r="U36" s="73" t="s">
        <v>57</v>
      </c>
      <c r="V36" s="73">
        <v>25</v>
      </c>
      <c r="W36" s="73">
        <v>13</v>
      </c>
      <c r="X36" s="81">
        <f t="shared" si="14"/>
        <v>27.386128516803844</v>
      </c>
      <c r="Y36" s="84">
        <f t="shared" si="15"/>
        <v>24.859640916803844</v>
      </c>
      <c r="Z36" s="78">
        <f t="shared" si="16"/>
        <v>27.386128516803844</v>
      </c>
      <c r="AA36" s="84">
        <f t="shared" si="17"/>
        <v>22.333153316803845</v>
      </c>
      <c r="AB36" s="78">
        <f t="shared" si="18"/>
        <v>24.859640916803844</v>
      </c>
      <c r="AC36" s="84">
        <f t="shared" si="19"/>
        <v>19.806665716803842</v>
      </c>
      <c r="AD36" s="78">
        <f t="shared" si="20"/>
        <v>22.333153316803845</v>
      </c>
      <c r="AE36" s="81">
        <f t="shared" si="21"/>
        <v>19.806665716803842</v>
      </c>
      <c r="AF36" s="81">
        <f t="shared" si="22"/>
        <v>20.683382884049131</v>
      </c>
      <c r="AG36" s="81">
        <f t="shared" si="23"/>
        <v>19.017142780957379</v>
      </c>
      <c r="AH36" s="81">
        <f t="shared" si="24"/>
        <v>17.906307457044896</v>
      </c>
      <c r="AK36">
        <f t="shared" si="25"/>
        <v>29.127740970507542</v>
      </c>
      <c r="AL36">
        <f t="shared" si="26"/>
        <v>27.168168970507541</v>
      </c>
      <c r="AM36">
        <f t="shared" si="27"/>
        <v>25.208596970507543</v>
      </c>
      <c r="AN36">
        <f t="shared" si="28"/>
        <v>23.929016597164718</v>
      </c>
      <c r="AO36">
        <f t="shared" si="29"/>
        <v>23.249024970507541</v>
      </c>
      <c r="AP36">
        <f t="shared" si="30"/>
        <v>22.636662163564605</v>
      </c>
      <c r="AQ36">
        <f t="shared" si="31"/>
        <v>21.775085879814061</v>
      </c>
      <c r="AR36">
        <f t="shared" si="32"/>
        <v>21.22624097050754</v>
      </c>
      <c r="AS36">
        <f t="shared" si="33"/>
        <v>19.645940970507542</v>
      </c>
      <c r="AU36">
        <f t="shared" si="34"/>
        <v>29.127740970507542</v>
      </c>
      <c r="AV36">
        <f t="shared" si="35"/>
        <v>27.168168970507541</v>
      </c>
      <c r="AW36">
        <f t="shared" si="36"/>
        <v>29.127740970507542</v>
      </c>
      <c r="AX36">
        <f t="shared" si="37"/>
        <v>25.208596970507543</v>
      </c>
      <c r="AY36">
        <f t="shared" si="38"/>
        <v>27.168168970507541</v>
      </c>
      <c r="AZ36">
        <f t="shared" si="39"/>
        <v>23.249024970507541</v>
      </c>
      <c r="BA36">
        <f t="shared" si="40"/>
        <v>25.208596970507543</v>
      </c>
      <c r="BB36">
        <f t="shared" si="41"/>
        <v>23.249024970507541</v>
      </c>
      <c r="BC36">
        <f t="shared" si="42"/>
        <v>23.929016597164718</v>
      </c>
      <c r="BD36">
        <f t="shared" si="43"/>
        <v>22.636662163564605</v>
      </c>
      <c r="BE36">
        <f t="shared" si="44"/>
        <v>21.775085879814061</v>
      </c>
      <c r="BH36" s="73" t="s">
        <v>57</v>
      </c>
      <c r="BI36" s="73">
        <v>25</v>
      </c>
      <c r="BJ36" s="73">
        <v>13</v>
      </c>
      <c r="BK36" s="86">
        <f t="shared" si="45"/>
        <v>31.47581773307326</v>
      </c>
      <c r="BL36" s="87">
        <f t="shared" si="46"/>
        <v>29.619480981511899</v>
      </c>
      <c r="BM36" s="88">
        <f t="shared" si="47"/>
        <v>31.47581773307326</v>
      </c>
      <c r="BN36" s="87">
        <f t="shared" si="48"/>
        <v>27.499462995495719</v>
      </c>
      <c r="BO36" s="88">
        <f t="shared" si="49"/>
        <v>29.619480981511899</v>
      </c>
      <c r="BP36" s="87">
        <f t="shared" si="50"/>
        <v>25.136402187288422</v>
      </c>
      <c r="BQ36" s="88">
        <f t="shared" si="51"/>
        <v>27.499462995495719</v>
      </c>
      <c r="BR36" s="86">
        <f t="shared" si="52"/>
        <v>25.136402187288422</v>
      </c>
      <c r="BS36" s="86">
        <f t="shared" si="53"/>
        <v>25.981763705179432</v>
      </c>
      <c r="BT36" s="86">
        <f t="shared" si="54"/>
        <v>24.354211981561857</v>
      </c>
      <c r="BU36" s="86">
        <f t="shared" si="55"/>
        <v>23.223621974982919</v>
      </c>
    </row>
    <row r="37" spans="2:73" x14ac:dyDescent="0.3">
      <c r="B37">
        <f t="shared" si="9"/>
        <v>0.5</v>
      </c>
      <c r="C37">
        <f>V37-Computation!C$222</f>
        <v>-20.74074074074074</v>
      </c>
      <c r="D37">
        <f>W37-Computation!D$222</f>
        <v>4.4212962962962958</v>
      </c>
      <c r="F37">
        <f t="shared" si="56"/>
        <v>25.177493331618656</v>
      </c>
      <c r="G37">
        <f t="shared" si="11"/>
        <v>28.21345578532236</v>
      </c>
      <c r="J37">
        <f t="shared" si="57"/>
        <v>25.177493331618656</v>
      </c>
      <c r="K37">
        <f t="shared" si="57"/>
        <v>22.651005731618657</v>
      </c>
      <c r="L37">
        <f t="shared" si="57"/>
        <v>20.124518131618657</v>
      </c>
      <c r="M37">
        <f t="shared" si="57"/>
        <v>18.474747698863943</v>
      </c>
      <c r="N37">
        <f t="shared" si="57"/>
        <v>17.598030531618654</v>
      </c>
      <c r="O37">
        <f t="shared" si="57"/>
        <v>16.808507595772191</v>
      </c>
      <c r="P37">
        <f t="shared" si="57"/>
        <v>15.697672271859711</v>
      </c>
      <c r="Q37">
        <f t="shared" si="57"/>
        <v>14.990043331618656</v>
      </c>
      <c r="R37">
        <f t="shared" si="57"/>
        <v>12.952553331618656</v>
      </c>
      <c r="U37" s="75" t="s">
        <v>57</v>
      </c>
      <c r="V37" s="75">
        <v>25</v>
      </c>
      <c r="W37" s="75">
        <v>18</v>
      </c>
      <c r="X37" s="80">
        <f t="shared" si="14"/>
        <v>25.177493331618656</v>
      </c>
      <c r="Y37" s="83">
        <f t="shared" si="15"/>
        <v>22.651005731618657</v>
      </c>
      <c r="Z37" s="77">
        <f t="shared" si="16"/>
        <v>25.177493331618656</v>
      </c>
      <c r="AA37" s="83">
        <f t="shared" si="17"/>
        <v>20.124518131618657</v>
      </c>
      <c r="AB37" s="77">
        <f t="shared" si="18"/>
        <v>22.651005731618657</v>
      </c>
      <c r="AC37" s="83">
        <f t="shared" si="19"/>
        <v>17.598030531618654</v>
      </c>
      <c r="AD37" s="77">
        <f t="shared" si="20"/>
        <v>20.124518131618657</v>
      </c>
      <c r="AE37" s="80">
        <f t="shared" si="21"/>
        <v>17.598030531618654</v>
      </c>
      <c r="AF37" s="80">
        <f t="shared" si="22"/>
        <v>18.474747698863943</v>
      </c>
      <c r="AG37" s="80">
        <f t="shared" si="23"/>
        <v>16.808507595772191</v>
      </c>
      <c r="AH37" s="80">
        <f t="shared" si="24"/>
        <v>15.697672271859711</v>
      </c>
      <c r="AK37">
        <f t="shared" si="25"/>
        <v>28.21345578532236</v>
      </c>
      <c r="AL37">
        <f t="shared" si="26"/>
        <v>26.253883785322358</v>
      </c>
      <c r="AM37">
        <f t="shared" si="27"/>
        <v>24.29431178532236</v>
      </c>
      <c r="AN37">
        <f t="shared" si="28"/>
        <v>23.014731411979536</v>
      </c>
      <c r="AO37">
        <f t="shared" si="29"/>
        <v>22.334739785322359</v>
      </c>
      <c r="AP37">
        <f t="shared" si="30"/>
        <v>21.722376978379422</v>
      </c>
      <c r="AQ37">
        <f t="shared" si="31"/>
        <v>20.860800694628878</v>
      </c>
      <c r="AR37">
        <f t="shared" si="32"/>
        <v>20.311955785322361</v>
      </c>
      <c r="AS37">
        <f t="shared" si="33"/>
        <v>18.73165578532236</v>
      </c>
      <c r="AU37">
        <f t="shared" si="34"/>
        <v>28.21345578532236</v>
      </c>
      <c r="AV37">
        <f t="shared" si="35"/>
        <v>26.253883785322358</v>
      </c>
      <c r="AW37">
        <f t="shared" si="36"/>
        <v>28.21345578532236</v>
      </c>
      <c r="AX37">
        <f t="shared" si="37"/>
        <v>24.29431178532236</v>
      </c>
      <c r="AY37">
        <f t="shared" si="38"/>
        <v>26.253883785322358</v>
      </c>
      <c r="AZ37">
        <f t="shared" si="39"/>
        <v>22.334739785322359</v>
      </c>
      <c r="BA37">
        <f t="shared" si="40"/>
        <v>24.29431178532236</v>
      </c>
      <c r="BB37">
        <f t="shared" si="41"/>
        <v>22.334739785322359</v>
      </c>
      <c r="BC37">
        <f t="shared" si="42"/>
        <v>23.014731411979536</v>
      </c>
      <c r="BD37">
        <f t="shared" si="43"/>
        <v>21.722376978379422</v>
      </c>
      <c r="BE37">
        <f t="shared" si="44"/>
        <v>20.860800694628878</v>
      </c>
      <c r="BH37" s="75" t="s">
        <v>57</v>
      </c>
      <c r="BI37" s="75">
        <v>25</v>
      </c>
      <c r="BJ37" s="75">
        <v>18</v>
      </c>
      <c r="BK37" s="89">
        <f t="shared" si="45"/>
        <v>30.643004126535278</v>
      </c>
      <c r="BL37" s="90">
        <f t="shared" si="46"/>
        <v>28.662383624143406</v>
      </c>
      <c r="BM37" s="91">
        <f t="shared" si="47"/>
        <v>30.643004126535278</v>
      </c>
      <c r="BN37" s="90">
        <f t="shared" si="48"/>
        <v>26.4251032043185</v>
      </c>
      <c r="BO37" s="91">
        <f t="shared" si="49"/>
        <v>28.662383624143406</v>
      </c>
      <c r="BP37" s="90">
        <f t="shared" si="50"/>
        <v>23.961809751168612</v>
      </c>
      <c r="BQ37" s="91">
        <f t="shared" si="51"/>
        <v>26.4251032043185</v>
      </c>
      <c r="BR37" s="89">
        <f t="shared" si="52"/>
        <v>23.961809751168612</v>
      </c>
      <c r="BS37" s="89">
        <f t="shared" si="53"/>
        <v>24.839374623826679</v>
      </c>
      <c r="BT37" s="89">
        <f t="shared" si="54"/>
        <v>23.153417176405405</v>
      </c>
      <c r="BU37" s="89">
        <f t="shared" si="55"/>
        <v>21.991014298012296</v>
      </c>
    </row>
    <row r="38" spans="2:73" x14ac:dyDescent="0.3">
      <c r="B38">
        <f t="shared" si="9"/>
        <v>0.5</v>
      </c>
      <c r="C38">
        <f>V38-Computation!C$222</f>
        <v>-10.74074074074074</v>
      </c>
      <c r="D38">
        <f>W38-Computation!D$222</f>
        <v>-3.5787037037037042</v>
      </c>
      <c r="F38">
        <f t="shared" si="56"/>
        <v>27.945720276063099</v>
      </c>
      <c r="G38">
        <f t="shared" si="11"/>
        <v>29.155010229766802</v>
      </c>
      <c r="J38">
        <f t="shared" si="57"/>
        <v>27.945720276063099</v>
      </c>
      <c r="K38">
        <f t="shared" si="57"/>
        <v>25.4192326760631</v>
      </c>
      <c r="L38">
        <f t="shared" si="57"/>
        <v>22.8927450760631</v>
      </c>
      <c r="M38">
        <f t="shared" si="57"/>
        <v>21.242974643308386</v>
      </c>
      <c r="N38">
        <f t="shared" si="57"/>
        <v>20.366257476063097</v>
      </c>
      <c r="O38">
        <f t="shared" si="57"/>
        <v>19.576734540216634</v>
      </c>
      <c r="P38">
        <f t="shared" si="57"/>
        <v>18.465899216304152</v>
      </c>
      <c r="Q38">
        <f t="shared" si="57"/>
        <v>17.758270276063101</v>
      </c>
      <c r="R38">
        <f t="shared" si="57"/>
        <v>15.720780276063099</v>
      </c>
      <c r="U38" s="76" t="s">
        <v>57</v>
      </c>
      <c r="V38" s="76">
        <v>35</v>
      </c>
      <c r="W38" s="76">
        <v>10</v>
      </c>
      <c r="X38" s="82">
        <f t="shared" si="14"/>
        <v>27.945720276063099</v>
      </c>
      <c r="Y38" s="85">
        <f t="shared" si="15"/>
        <v>25.4192326760631</v>
      </c>
      <c r="Z38" s="79">
        <f t="shared" si="16"/>
        <v>27.945720276063099</v>
      </c>
      <c r="AA38" s="85">
        <f t="shared" si="17"/>
        <v>22.8927450760631</v>
      </c>
      <c r="AB38" s="79">
        <f t="shared" si="18"/>
        <v>25.4192326760631</v>
      </c>
      <c r="AC38" s="85">
        <f t="shared" si="19"/>
        <v>20.366257476063097</v>
      </c>
      <c r="AD38" s="79">
        <f t="shared" si="20"/>
        <v>22.8927450760631</v>
      </c>
      <c r="AE38" s="82">
        <f t="shared" si="21"/>
        <v>20.366257476063097</v>
      </c>
      <c r="AF38" s="82">
        <f t="shared" si="22"/>
        <v>21.242974643308386</v>
      </c>
      <c r="AG38" s="82">
        <f t="shared" si="23"/>
        <v>19.576734540216634</v>
      </c>
      <c r="AH38" s="82">
        <f t="shared" si="24"/>
        <v>18.465899216304152</v>
      </c>
      <c r="AK38">
        <f t="shared" si="25"/>
        <v>29.155010229766802</v>
      </c>
      <c r="AL38">
        <f t="shared" si="26"/>
        <v>27.1954382297668</v>
      </c>
      <c r="AM38">
        <f t="shared" si="27"/>
        <v>25.235866229766803</v>
      </c>
      <c r="AN38">
        <f t="shared" si="28"/>
        <v>23.956285856423978</v>
      </c>
      <c r="AO38">
        <f t="shared" si="29"/>
        <v>23.276294229766801</v>
      </c>
      <c r="AP38">
        <f t="shared" si="30"/>
        <v>22.663931422823865</v>
      </c>
      <c r="AQ38">
        <f t="shared" si="31"/>
        <v>21.80235513907332</v>
      </c>
      <c r="AR38">
        <f t="shared" si="32"/>
        <v>21.253510229766803</v>
      </c>
      <c r="AS38">
        <f t="shared" si="33"/>
        <v>19.673210229766802</v>
      </c>
      <c r="AU38">
        <f t="shared" si="34"/>
        <v>29.155010229766802</v>
      </c>
      <c r="AV38">
        <f t="shared" si="35"/>
        <v>27.1954382297668</v>
      </c>
      <c r="AW38">
        <f t="shared" si="36"/>
        <v>29.155010229766802</v>
      </c>
      <c r="AX38">
        <f t="shared" si="37"/>
        <v>25.235866229766803</v>
      </c>
      <c r="AY38">
        <f t="shared" si="38"/>
        <v>27.1954382297668</v>
      </c>
      <c r="AZ38">
        <f t="shared" si="39"/>
        <v>23.276294229766801</v>
      </c>
      <c r="BA38">
        <f t="shared" si="40"/>
        <v>25.235866229766803</v>
      </c>
      <c r="BB38">
        <f t="shared" si="41"/>
        <v>23.276294229766801</v>
      </c>
      <c r="BC38">
        <f t="shared" si="42"/>
        <v>23.956285856423978</v>
      </c>
      <c r="BD38">
        <f t="shared" si="43"/>
        <v>22.663931422823865</v>
      </c>
      <c r="BE38">
        <f t="shared" si="44"/>
        <v>21.80235513907332</v>
      </c>
      <c r="BH38" s="76" t="s">
        <v>57</v>
      </c>
      <c r="BI38" s="76">
        <v>35</v>
      </c>
      <c r="BJ38" s="76">
        <v>10</v>
      </c>
      <c r="BK38" s="92">
        <f t="shared" si="45"/>
        <v>31.499763828504364</v>
      </c>
      <c r="BL38" s="93">
        <f t="shared" si="46"/>
        <v>29.647146428424861</v>
      </c>
      <c r="BM38" s="94">
        <f t="shared" si="47"/>
        <v>31.499763828504364</v>
      </c>
      <c r="BN38" s="93">
        <f t="shared" si="48"/>
        <v>27.53070493734819</v>
      </c>
      <c r="BO38" s="94">
        <f t="shared" si="49"/>
        <v>29.647146428424861</v>
      </c>
      <c r="BP38" s="93">
        <f t="shared" si="50"/>
        <v>25.170786766938054</v>
      </c>
      <c r="BQ38" s="94">
        <f t="shared" si="51"/>
        <v>27.53070493734819</v>
      </c>
      <c r="BR38" s="92">
        <f t="shared" si="52"/>
        <v>25.170786766938054</v>
      </c>
      <c r="BS38" s="92">
        <f t="shared" si="53"/>
        <v>26.015126267815958</v>
      </c>
      <c r="BT38" s="92">
        <f t="shared" si="54"/>
        <v>24.389440742883178</v>
      </c>
      <c r="BU38" s="92">
        <f t="shared" si="55"/>
        <v>23.25989853392581</v>
      </c>
    </row>
    <row r="39" spans="2:73" x14ac:dyDescent="0.3">
      <c r="B39">
        <f t="shared" si="9"/>
        <v>0.5</v>
      </c>
      <c r="C39">
        <f>V39-Computation!C$222</f>
        <v>-10.74074074074074</v>
      </c>
      <c r="D39">
        <f>W39-Computation!D$222</f>
        <v>-0.57870370370370416</v>
      </c>
      <c r="F39">
        <f t="shared" si="56"/>
        <v>27.20523916495199</v>
      </c>
      <c r="G39">
        <f t="shared" si="11"/>
        <v>28.842839118655689</v>
      </c>
      <c r="J39">
        <f t="shared" si="57"/>
        <v>27.20523916495199</v>
      </c>
      <c r="K39">
        <f t="shared" si="57"/>
        <v>24.678751564951991</v>
      </c>
      <c r="L39">
        <f t="shared" si="57"/>
        <v>22.152263964951992</v>
      </c>
      <c r="M39">
        <f t="shared" si="57"/>
        <v>20.502493532197278</v>
      </c>
      <c r="N39">
        <f t="shared" si="57"/>
        <v>19.625776364951989</v>
      </c>
      <c r="O39">
        <f t="shared" si="57"/>
        <v>18.836253429105525</v>
      </c>
      <c r="P39">
        <f t="shared" si="57"/>
        <v>17.725418105193043</v>
      </c>
      <c r="Q39">
        <f t="shared" si="57"/>
        <v>17.017789164951992</v>
      </c>
      <c r="R39">
        <f t="shared" si="57"/>
        <v>14.98029916495199</v>
      </c>
      <c r="U39" s="73" t="s">
        <v>57</v>
      </c>
      <c r="V39" s="73">
        <v>35</v>
      </c>
      <c r="W39" s="73">
        <v>13</v>
      </c>
      <c r="X39" s="81">
        <f t="shared" si="14"/>
        <v>27.20523916495199</v>
      </c>
      <c r="Y39" s="84">
        <f t="shared" si="15"/>
        <v>24.678751564951991</v>
      </c>
      <c r="Z39" s="78">
        <f t="shared" si="16"/>
        <v>27.20523916495199</v>
      </c>
      <c r="AA39" s="84">
        <f t="shared" si="17"/>
        <v>22.152263964951992</v>
      </c>
      <c r="AB39" s="78">
        <f t="shared" si="18"/>
        <v>24.678751564951991</v>
      </c>
      <c r="AC39" s="84">
        <f t="shared" si="19"/>
        <v>19.625776364951989</v>
      </c>
      <c r="AD39" s="78">
        <f t="shared" si="20"/>
        <v>22.152263964951992</v>
      </c>
      <c r="AE39" s="81">
        <f t="shared" si="21"/>
        <v>19.625776364951989</v>
      </c>
      <c r="AF39" s="81">
        <f t="shared" si="22"/>
        <v>20.502493532197278</v>
      </c>
      <c r="AG39" s="81">
        <f t="shared" si="23"/>
        <v>18.836253429105525</v>
      </c>
      <c r="AH39" s="81">
        <f t="shared" si="24"/>
        <v>17.725418105193043</v>
      </c>
      <c r="AK39">
        <f t="shared" si="25"/>
        <v>28.842839118655689</v>
      </c>
      <c r="AL39">
        <f t="shared" si="26"/>
        <v>26.883267118655688</v>
      </c>
      <c r="AM39">
        <f t="shared" si="27"/>
        <v>24.92369511865569</v>
      </c>
      <c r="AN39">
        <f t="shared" si="28"/>
        <v>23.644114745312866</v>
      </c>
      <c r="AO39">
        <f t="shared" si="29"/>
        <v>22.964123118655689</v>
      </c>
      <c r="AP39">
        <f t="shared" si="30"/>
        <v>22.351760311712752</v>
      </c>
      <c r="AQ39">
        <f t="shared" si="31"/>
        <v>21.490184027962208</v>
      </c>
      <c r="AR39">
        <f t="shared" si="32"/>
        <v>20.941339118655691</v>
      </c>
      <c r="AS39">
        <f t="shared" si="33"/>
        <v>19.36103911865569</v>
      </c>
      <c r="AU39">
        <f t="shared" si="34"/>
        <v>28.842839118655689</v>
      </c>
      <c r="AV39">
        <f t="shared" si="35"/>
        <v>26.883267118655688</v>
      </c>
      <c r="AW39">
        <f t="shared" si="36"/>
        <v>28.842839118655689</v>
      </c>
      <c r="AX39">
        <f t="shared" si="37"/>
        <v>24.92369511865569</v>
      </c>
      <c r="AY39">
        <f t="shared" si="38"/>
        <v>26.883267118655688</v>
      </c>
      <c r="AZ39">
        <f t="shared" si="39"/>
        <v>22.964123118655689</v>
      </c>
      <c r="BA39">
        <f t="shared" si="40"/>
        <v>24.92369511865569</v>
      </c>
      <c r="BB39">
        <f t="shared" si="41"/>
        <v>22.964123118655689</v>
      </c>
      <c r="BC39">
        <f t="shared" si="42"/>
        <v>23.644114745312866</v>
      </c>
      <c r="BD39">
        <f t="shared" si="43"/>
        <v>22.351760311712752</v>
      </c>
      <c r="BE39">
        <f t="shared" si="44"/>
        <v>21.490184027962208</v>
      </c>
      <c r="BH39" s="73" t="s">
        <v>57</v>
      </c>
      <c r="BI39" s="73">
        <v>35</v>
      </c>
      <c r="BJ39" s="73">
        <v>13</v>
      </c>
      <c r="BK39" s="86">
        <f t="shared" si="45"/>
        <v>31.222547405423676</v>
      </c>
      <c r="BL39" s="87">
        <f t="shared" si="46"/>
        <v>29.327372954277358</v>
      </c>
      <c r="BM39" s="88">
        <f t="shared" si="47"/>
        <v>31.222547405423676</v>
      </c>
      <c r="BN39" s="87">
        <f t="shared" si="48"/>
        <v>27.170235837230916</v>
      </c>
      <c r="BO39" s="88">
        <f t="shared" si="49"/>
        <v>29.327372954277358</v>
      </c>
      <c r="BP39" s="87">
        <f t="shared" si="50"/>
        <v>24.774844532467888</v>
      </c>
      <c r="BQ39" s="88">
        <f t="shared" si="51"/>
        <v>27.170235837230916</v>
      </c>
      <c r="BR39" s="86">
        <f t="shared" si="52"/>
        <v>24.774844532467888</v>
      </c>
      <c r="BS39" s="86">
        <f t="shared" si="53"/>
        <v>25.630679993517219</v>
      </c>
      <c r="BT39" s="86">
        <f t="shared" si="54"/>
        <v>23.984043714838535</v>
      </c>
      <c r="BU39" s="86">
        <f t="shared" si="55"/>
        <v>22.84283927202625</v>
      </c>
    </row>
    <row r="40" spans="2:73" x14ac:dyDescent="0.3">
      <c r="B40">
        <f t="shared" si="9"/>
        <v>0.5</v>
      </c>
      <c r="C40">
        <f>V40-Computation!C$222</f>
        <v>-10.74074074074074</v>
      </c>
      <c r="D40">
        <f>W40-Computation!D$222</f>
        <v>4.4212962962962958</v>
      </c>
      <c r="F40">
        <f t="shared" si="56"/>
        <v>25.971103979766802</v>
      </c>
      <c r="G40">
        <f t="shared" si="11"/>
        <v>28.322553933470509</v>
      </c>
      <c r="J40">
        <f t="shared" ref="J40:R55" si="58">$F40+$F$8*J$10</f>
        <v>25.971103979766802</v>
      </c>
      <c r="K40">
        <f t="shared" si="58"/>
        <v>23.444616379766803</v>
      </c>
      <c r="L40">
        <f t="shared" si="58"/>
        <v>20.918128779766803</v>
      </c>
      <c r="M40">
        <f t="shared" si="58"/>
        <v>19.268358347012089</v>
      </c>
      <c r="N40">
        <f t="shared" si="58"/>
        <v>18.3916411797668</v>
      </c>
      <c r="O40">
        <f t="shared" si="58"/>
        <v>17.602118243920337</v>
      </c>
      <c r="P40">
        <f t="shared" si="58"/>
        <v>16.491282920007855</v>
      </c>
      <c r="Q40">
        <f t="shared" si="58"/>
        <v>15.783653979766802</v>
      </c>
      <c r="R40">
        <f t="shared" si="58"/>
        <v>13.746163979766802</v>
      </c>
      <c r="U40" s="75" t="s">
        <v>57</v>
      </c>
      <c r="V40" s="75">
        <v>35</v>
      </c>
      <c r="W40" s="75">
        <v>18</v>
      </c>
      <c r="X40" s="80">
        <f t="shared" si="14"/>
        <v>25.971103979766802</v>
      </c>
      <c r="Y40" s="83">
        <f t="shared" si="15"/>
        <v>23.444616379766803</v>
      </c>
      <c r="Z40" s="77">
        <f t="shared" si="16"/>
        <v>25.971103979766802</v>
      </c>
      <c r="AA40" s="83">
        <f t="shared" si="17"/>
        <v>20.918128779766803</v>
      </c>
      <c r="AB40" s="77">
        <f t="shared" si="18"/>
        <v>23.444616379766803</v>
      </c>
      <c r="AC40" s="83">
        <f t="shared" si="19"/>
        <v>18.3916411797668</v>
      </c>
      <c r="AD40" s="77">
        <f t="shared" si="20"/>
        <v>20.918128779766803</v>
      </c>
      <c r="AE40" s="80">
        <f t="shared" si="21"/>
        <v>18.3916411797668</v>
      </c>
      <c r="AF40" s="80">
        <f t="shared" si="22"/>
        <v>19.268358347012089</v>
      </c>
      <c r="AG40" s="80">
        <f t="shared" si="23"/>
        <v>17.602118243920337</v>
      </c>
      <c r="AH40" s="80">
        <f t="shared" si="24"/>
        <v>16.491282920007855</v>
      </c>
      <c r="AK40">
        <f t="shared" si="25"/>
        <v>28.322553933470509</v>
      </c>
      <c r="AL40">
        <f t="shared" si="26"/>
        <v>26.362981933470508</v>
      </c>
      <c r="AM40">
        <f t="shared" si="27"/>
        <v>24.40340993347051</v>
      </c>
      <c r="AN40">
        <f t="shared" si="28"/>
        <v>23.123829560127685</v>
      </c>
      <c r="AO40">
        <f t="shared" si="29"/>
        <v>22.443837933470508</v>
      </c>
      <c r="AP40">
        <f t="shared" si="30"/>
        <v>21.831475126527572</v>
      </c>
      <c r="AQ40">
        <f t="shared" si="31"/>
        <v>20.969898842777027</v>
      </c>
      <c r="AR40">
        <f t="shared" si="32"/>
        <v>20.42105393347051</v>
      </c>
      <c r="AS40">
        <f t="shared" si="33"/>
        <v>18.840753933470509</v>
      </c>
      <c r="AU40">
        <f t="shared" si="34"/>
        <v>28.322553933470509</v>
      </c>
      <c r="AV40">
        <f t="shared" si="35"/>
        <v>26.362981933470508</v>
      </c>
      <c r="AW40">
        <f t="shared" si="36"/>
        <v>28.322553933470509</v>
      </c>
      <c r="AX40">
        <f t="shared" si="37"/>
        <v>24.40340993347051</v>
      </c>
      <c r="AY40">
        <f t="shared" si="38"/>
        <v>26.362981933470508</v>
      </c>
      <c r="AZ40">
        <f t="shared" si="39"/>
        <v>22.443837933470508</v>
      </c>
      <c r="BA40">
        <f t="shared" si="40"/>
        <v>24.40340993347051</v>
      </c>
      <c r="BB40">
        <f t="shared" si="41"/>
        <v>22.443837933470508</v>
      </c>
      <c r="BC40">
        <f t="shared" si="42"/>
        <v>23.123829560127685</v>
      </c>
      <c r="BD40">
        <f t="shared" si="43"/>
        <v>21.831475126527572</v>
      </c>
      <c r="BE40">
        <f t="shared" si="44"/>
        <v>20.969898842777027</v>
      </c>
      <c r="BH40" s="75" t="s">
        <v>57</v>
      </c>
      <c r="BI40" s="75">
        <v>35</v>
      </c>
      <c r="BJ40" s="75">
        <v>18</v>
      </c>
      <c r="BK40" s="89">
        <f t="shared" si="45"/>
        <v>30.745442739970347</v>
      </c>
      <c r="BL40" s="90">
        <f t="shared" si="46"/>
        <v>28.779580314254488</v>
      </c>
      <c r="BM40" s="91">
        <f t="shared" si="47"/>
        <v>30.745442739970347</v>
      </c>
      <c r="BN40" s="90">
        <f t="shared" si="48"/>
        <v>26.55598677210768</v>
      </c>
      <c r="BO40" s="91">
        <f t="shared" si="49"/>
        <v>28.779580314254488</v>
      </c>
      <c r="BP40" s="90">
        <f t="shared" si="50"/>
        <v>24.10409409943799</v>
      </c>
      <c r="BQ40" s="91">
        <f t="shared" si="51"/>
        <v>26.55598677210768</v>
      </c>
      <c r="BR40" s="89">
        <f t="shared" si="52"/>
        <v>24.10409409943799</v>
      </c>
      <c r="BS40" s="89">
        <f t="shared" si="53"/>
        <v>24.978038825555132</v>
      </c>
      <c r="BT40" s="89">
        <f t="shared" si="54"/>
        <v>23.29860350437967</v>
      </c>
      <c r="BU40" s="89">
        <f t="shared" si="55"/>
        <v>22.139645276745977</v>
      </c>
    </row>
    <row r="41" spans="2:73" x14ac:dyDescent="0.3">
      <c r="B41">
        <f t="shared" si="9"/>
        <v>0.5</v>
      </c>
      <c r="C41">
        <f>V41-Computation!C$222</f>
        <v>-0.74074074074074048</v>
      </c>
      <c r="D41">
        <f>W41-Computation!D$222</f>
        <v>-5.5787037037037042</v>
      </c>
      <c r="F41">
        <f t="shared" si="56"/>
        <v>27.28398499828532</v>
      </c>
      <c r="G41">
        <f t="shared" si="11"/>
        <v>28.684222451989026</v>
      </c>
      <c r="J41">
        <f t="shared" si="58"/>
        <v>27.28398499828532</v>
      </c>
      <c r="K41">
        <f t="shared" si="58"/>
        <v>24.75749739828532</v>
      </c>
      <c r="L41">
        <f t="shared" si="58"/>
        <v>22.231009798285321</v>
      </c>
      <c r="M41">
        <f t="shared" si="58"/>
        <v>20.581239365530607</v>
      </c>
      <c r="N41">
        <f t="shared" si="58"/>
        <v>19.704522198285318</v>
      </c>
      <c r="O41">
        <f t="shared" si="58"/>
        <v>18.914999262438855</v>
      </c>
      <c r="P41">
        <f t="shared" si="58"/>
        <v>17.804163938526372</v>
      </c>
      <c r="Q41">
        <f t="shared" si="58"/>
        <v>17.096534998285321</v>
      </c>
      <c r="R41">
        <f t="shared" si="58"/>
        <v>15.059044998285319</v>
      </c>
      <c r="U41" s="76" t="s">
        <v>57</v>
      </c>
      <c r="V41" s="76">
        <v>45</v>
      </c>
      <c r="W41" s="76">
        <v>8</v>
      </c>
      <c r="X41" s="82">
        <f t="shared" si="14"/>
        <v>27.28398499828532</v>
      </c>
      <c r="Y41" s="85">
        <f t="shared" si="15"/>
        <v>24.75749739828532</v>
      </c>
      <c r="Z41" s="79">
        <f t="shared" si="16"/>
        <v>27.28398499828532</v>
      </c>
      <c r="AA41" s="85">
        <f t="shared" si="17"/>
        <v>22.231009798285321</v>
      </c>
      <c r="AB41" s="79">
        <f t="shared" si="18"/>
        <v>24.75749739828532</v>
      </c>
      <c r="AC41" s="85">
        <f t="shared" si="19"/>
        <v>19.704522198285318</v>
      </c>
      <c r="AD41" s="79">
        <f t="shared" si="20"/>
        <v>22.231009798285321</v>
      </c>
      <c r="AE41" s="82">
        <f t="shared" si="21"/>
        <v>19.704522198285318</v>
      </c>
      <c r="AF41" s="82">
        <f t="shared" si="22"/>
        <v>20.581239365530607</v>
      </c>
      <c r="AG41" s="82">
        <f t="shared" si="23"/>
        <v>18.914999262438855</v>
      </c>
      <c r="AH41" s="82">
        <f t="shared" si="24"/>
        <v>17.804163938526372</v>
      </c>
      <c r="AK41">
        <f t="shared" si="25"/>
        <v>28.684222451989026</v>
      </c>
      <c r="AL41">
        <f t="shared" si="26"/>
        <v>26.724650451989024</v>
      </c>
      <c r="AM41">
        <f t="shared" si="27"/>
        <v>24.765078451989027</v>
      </c>
      <c r="AN41">
        <f t="shared" si="28"/>
        <v>23.485498078646202</v>
      </c>
      <c r="AO41">
        <f t="shared" si="29"/>
        <v>22.805506451989025</v>
      </c>
      <c r="AP41">
        <f t="shared" si="30"/>
        <v>22.193143645046089</v>
      </c>
      <c r="AQ41">
        <f t="shared" si="31"/>
        <v>21.331567361295544</v>
      </c>
      <c r="AR41">
        <f t="shared" si="32"/>
        <v>20.782722451989024</v>
      </c>
      <c r="AS41">
        <f t="shared" si="33"/>
        <v>19.202422451989026</v>
      </c>
      <c r="AU41">
        <f t="shared" si="34"/>
        <v>28.684222451989026</v>
      </c>
      <c r="AV41">
        <f t="shared" si="35"/>
        <v>26.724650451989024</v>
      </c>
      <c r="AW41">
        <f t="shared" si="36"/>
        <v>28.684222451989026</v>
      </c>
      <c r="AX41">
        <f t="shared" si="37"/>
        <v>24.765078451989027</v>
      </c>
      <c r="AY41">
        <f t="shared" si="38"/>
        <v>26.724650451989024</v>
      </c>
      <c r="AZ41">
        <f t="shared" si="39"/>
        <v>22.805506451989025</v>
      </c>
      <c r="BA41">
        <f t="shared" si="40"/>
        <v>24.765078451989027</v>
      </c>
      <c r="BB41">
        <f t="shared" si="41"/>
        <v>22.805506451989025</v>
      </c>
      <c r="BC41">
        <f t="shared" si="42"/>
        <v>23.485498078646202</v>
      </c>
      <c r="BD41">
        <f t="shared" si="43"/>
        <v>22.193143645046089</v>
      </c>
      <c r="BE41">
        <f t="shared" si="44"/>
        <v>21.331567361295544</v>
      </c>
      <c r="BH41" s="76" t="s">
        <v>57</v>
      </c>
      <c r="BI41" s="76">
        <v>45</v>
      </c>
      <c r="BJ41" s="76">
        <v>8</v>
      </c>
      <c r="BK41" s="92">
        <f t="shared" si="45"/>
        <v>31.079094485842557</v>
      </c>
      <c r="BL41" s="93">
        <f t="shared" si="46"/>
        <v>29.162327081260294</v>
      </c>
      <c r="BM41" s="94">
        <f t="shared" si="47"/>
        <v>31.079094485842557</v>
      </c>
      <c r="BN41" s="93">
        <f t="shared" si="48"/>
        <v>26.984735378571944</v>
      </c>
      <c r="BO41" s="94">
        <f t="shared" si="49"/>
        <v>29.162327081260294</v>
      </c>
      <c r="BP41" s="93">
        <f t="shared" si="50"/>
        <v>24.571758480319772</v>
      </c>
      <c r="BQ41" s="94">
        <f t="shared" si="51"/>
        <v>26.984735378571944</v>
      </c>
      <c r="BR41" s="92">
        <f t="shared" si="52"/>
        <v>24.571758480319772</v>
      </c>
      <c r="BS41" s="92">
        <f t="shared" si="53"/>
        <v>25.433258450717165</v>
      </c>
      <c r="BT41" s="92">
        <f t="shared" si="54"/>
        <v>23.77633398512603</v>
      </c>
      <c r="BU41" s="92">
        <f t="shared" si="55"/>
        <v>22.629489278812095</v>
      </c>
    </row>
    <row r="42" spans="2:73" x14ac:dyDescent="0.3">
      <c r="B42">
        <f t="shared" si="9"/>
        <v>0.5</v>
      </c>
      <c r="C42">
        <f>V42-Computation!C$222</f>
        <v>-0.74074074074074048</v>
      </c>
      <c r="D42">
        <f>W42-Computation!D$222</f>
        <v>-0.57870370370370416</v>
      </c>
      <c r="F42">
        <f t="shared" si="56"/>
        <v>27.024349813100137</v>
      </c>
      <c r="G42">
        <f t="shared" si="11"/>
        <v>28.55793726680384</v>
      </c>
      <c r="J42">
        <f t="shared" si="58"/>
        <v>27.024349813100137</v>
      </c>
      <c r="K42">
        <f t="shared" si="58"/>
        <v>24.497862213100138</v>
      </c>
      <c r="L42">
        <f t="shared" si="58"/>
        <v>21.971374613100139</v>
      </c>
      <c r="M42">
        <f t="shared" si="58"/>
        <v>20.321604180345425</v>
      </c>
      <c r="N42">
        <f t="shared" si="58"/>
        <v>19.444887013100136</v>
      </c>
      <c r="O42">
        <f t="shared" si="58"/>
        <v>18.655364077253672</v>
      </c>
      <c r="P42">
        <f t="shared" si="58"/>
        <v>17.54452875334119</v>
      </c>
      <c r="Q42">
        <f t="shared" si="58"/>
        <v>16.836899813100139</v>
      </c>
      <c r="R42">
        <f t="shared" si="58"/>
        <v>14.799409813100137</v>
      </c>
      <c r="U42" s="73" t="s">
        <v>57</v>
      </c>
      <c r="V42" s="73">
        <v>45</v>
      </c>
      <c r="W42" s="73">
        <v>13</v>
      </c>
      <c r="X42" s="81">
        <f t="shared" si="14"/>
        <v>27.024349813100137</v>
      </c>
      <c r="Y42" s="84">
        <f t="shared" si="15"/>
        <v>24.497862213100138</v>
      </c>
      <c r="Z42" s="78">
        <f t="shared" si="16"/>
        <v>27.024349813100137</v>
      </c>
      <c r="AA42" s="84">
        <f t="shared" si="17"/>
        <v>21.971374613100139</v>
      </c>
      <c r="AB42" s="78">
        <f t="shared" si="18"/>
        <v>24.497862213100138</v>
      </c>
      <c r="AC42" s="84">
        <f t="shared" si="19"/>
        <v>19.444887013100136</v>
      </c>
      <c r="AD42" s="78">
        <f t="shared" si="20"/>
        <v>21.971374613100139</v>
      </c>
      <c r="AE42" s="81">
        <f t="shared" si="21"/>
        <v>19.444887013100136</v>
      </c>
      <c r="AF42" s="81">
        <f t="shared" si="22"/>
        <v>20.321604180345425</v>
      </c>
      <c r="AG42" s="81">
        <f t="shared" si="23"/>
        <v>18.655364077253672</v>
      </c>
      <c r="AH42" s="81">
        <f t="shared" si="24"/>
        <v>17.54452875334119</v>
      </c>
      <c r="AK42">
        <f t="shared" si="25"/>
        <v>28.55793726680384</v>
      </c>
      <c r="AL42">
        <f t="shared" si="26"/>
        <v>26.598365266803839</v>
      </c>
      <c r="AM42">
        <f t="shared" si="27"/>
        <v>24.638793266803841</v>
      </c>
      <c r="AN42">
        <f t="shared" si="28"/>
        <v>23.359212893461017</v>
      </c>
      <c r="AO42">
        <f t="shared" si="29"/>
        <v>22.67922126680384</v>
      </c>
      <c r="AP42">
        <f t="shared" si="30"/>
        <v>22.066858459860903</v>
      </c>
      <c r="AQ42">
        <f t="shared" si="31"/>
        <v>21.205282176110359</v>
      </c>
      <c r="AR42">
        <f t="shared" si="32"/>
        <v>20.656437266803842</v>
      </c>
      <c r="AS42">
        <f t="shared" si="33"/>
        <v>19.07613726680384</v>
      </c>
      <c r="AU42">
        <f t="shared" si="34"/>
        <v>28.55793726680384</v>
      </c>
      <c r="AV42">
        <f t="shared" si="35"/>
        <v>26.598365266803839</v>
      </c>
      <c r="AW42">
        <f t="shared" si="36"/>
        <v>28.55793726680384</v>
      </c>
      <c r="AX42">
        <f t="shared" si="37"/>
        <v>24.638793266803841</v>
      </c>
      <c r="AY42">
        <f t="shared" si="38"/>
        <v>26.598365266803839</v>
      </c>
      <c r="AZ42">
        <f t="shared" si="39"/>
        <v>22.67922126680384</v>
      </c>
      <c r="BA42">
        <f t="shared" si="40"/>
        <v>24.638793266803841</v>
      </c>
      <c r="BB42">
        <f t="shared" si="41"/>
        <v>22.67922126680384</v>
      </c>
      <c r="BC42">
        <f t="shared" si="42"/>
        <v>23.359212893461017</v>
      </c>
      <c r="BD42">
        <f t="shared" si="43"/>
        <v>22.066858459860903</v>
      </c>
      <c r="BE42">
        <f t="shared" si="44"/>
        <v>21.205282176110359</v>
      </c>
      <c r="BH42" s="73" t="s">
        <v>57</v>
      </c>
      <c r="BI42" s="73">
        <v>45</v>
      </c>
      <c r="BJ42" s="73">
        <v>13</v>
      </c>
      <c r="BK42" s="86">
        <f t="shared" si="45"/>
        <v>30.963628672461486</v>
      </c>
      <c r="BL42" s="87">
        <f t="shared" si="46"/>
        <v>29.029692998463382</v>
      </c>
      <c r="BM42" s="88">
        <f t="shared" si="47"/>
        <v>30.963628672461486</v>
      </c>
      <c r="BN42" s="87">
        <f t="shared" si="48"/>
        <v>26.835933855647824</v>
      </c>
      <c r="BO42" s="88">
        <f t="shared" si="49"/>
        <v>29.029692998463382</v>
      </c>
      <c r="BP42" s="87">
        <f t="shared" si="50"/>
        <v>24.409177763446305</v>
      </c>
      <c r="BQ42" s="88">
        <f t="shared" si="51"/>
        <v>26.835933855647824</v>
      </c>
      <c r="BR42" s="86">
        <f t="shared" si="52"/>
        <v>24.409177763446305</v>
      </c>
      <c r="BS42" s="86">
        <f t="shared" si="53"/>
        <v>25.275098927499084</v>
      </c>
      <c r="BT42" s="86">
        <f t="shared" si="54"/>
        <v>23.610162000609648</v>
      </c>
      <c r="BU42" s="86">
        <f t="shared" si="55"/>
        <v>22.458968084901418</v>
      </c>
    </row>
    <row r="43" spans="2:73" x14ac:dyDescent="0.3">
      <c r="B43">
        <f t="shared" si="9"/>
        <v>0.5</v>
      </c>
      <c r="C43">
        <f>V43-Computation!C$222</f>
        <v>-0.74074074074074048</v>
      </c>
      <c r="D43">
        <f>W43-Computation!D$222</f>
        <v>4.4212962962962958</v>
      </c>
      <c r="F43">
        <f t="shared" si="56"/>
        <v>26.764714627914952</v>
      </c>
      <c r="G43">
        <f t="shared" si="11"/>
        <v>28.431652081618658</v>
      </c>
      <c r="J43">
        <f t="shared" si="58"/>
        <v>26.764714627914952</v>
      </c>
      <c r="K43">
        <f t="shared" si="58"/>
        <v>24.238227027914952</v>
      </c>
      <c r="L43">
        <f t="shared" si="58"/>
        <v>21.711739427914953</v>
      </c>
      <c r="M43">
        <f t="shared" si="58"/>
        <v>20.061968995160239</v>
      </c>
      <c r="N43">
        <f t="shared" si="58"/>
        <v>19.18525182791495</v>
      </c>
      <c r="O43">
        <f t="shared" si="58"/>
        <v>18.395728892068487</v>
      </c>
      <c r="P43">
        <f t="shared" si="58"/>
        <v>17.284893568156008</v>
      </c>
      <c r="Q43">
        <f t="shared" si="58"/>
        <v>16.57726462791495</v>
      </c>
      <c r="R43">
        <f t="shared" si="58"/>
        <v>14.539774627914952</v>
      </c>
      <c r="U43" s="75" t="s">
        <v>57</v>
      </c>
      <c r="V43" s="75">
        <v>45</v>
      </c>
      <c r="W43" s="75">
        <v>18</v>
      </c>
      <c r="X43" s="80">
        <f t="shared" si="14"/>
        <v>26.764714627914952</v>
      </c>
      <c r="Y43" s="83">
        <f t="shared" si="15"/>
        <v>24.238227027914952</v>
      </c>
      <c r="Z43" s="77">
        <f t="shared" si="16"/>
        <v>26.764714627914952</v>
      </c>
      <c r="AA43" s="83">
        <f t="shared" si="17"/>
        <v>21.711739427914953</v>
      </c>
      <c r="AB43" s="77">
        <f t="shared" si="18"/>
        <v>24.238227027914952</v>
      </c>
      <c r="AC43" s="83">
        <f t="shared" si="19"/>
        <v>19.18525182791495</v>
      </c>
      <c r="AD43" s="77">
        <f t="shared" si="20"/>
        <v>21.711739427914953</v>
      </c>
      <c r="AE43" s="80">
        <f t="shared" si="21"/>
        <v>19.18525182791495</v>
      </c>
      <c r="AF43" s="80">
        <f t="shared" si="22"/>
        <v>20.061968995160239</v>
      </c>
      <c r="AG43" s="80">
        <f t="shared" si="23"/>
        <v>18.395728892068487</v>
      </c>
      <c r="AH43" s="80">
        <f t="shared" si="24"/>
        <v>17.284893568156008</v>
      </c>
      <c r="AK43">
        <f t="shared" si="25"/>
        <v>28.431652081618658</v>
      </c>
      <c r="AL43">
        <f t="shared" si="26"/>
        <v>26.472080081618657</v>
      </c>
      <c r="AM43">
        <f t="shared" si="27"/>
        <v>24.512508081618659</v>
      </c>
      <c r="AN43">
        <f t="shared" si="28"/>
        <v>23.232927708275835</v>
      </c>
      <c r="AO43">
        <f t="shared" si="29"/>
        <v>22.552936081618657</v>
      </c>
      <c r="AP43">
        <f t="shared" si="30"/>
        <v>21.940573274675721</v>
      </c>
      <c r="AQ43">
        <f t="shared" si="31"/>
        <v>21.078996990925177</v>
      </c>
      <c r="AR43">
        <f t="shared" si="32"/>
        <v>20.53015208161866</v>
      </c>
      <c r="AS43">
        <f t="shared" si="33"/>
        <v>18.949852081618658</v>
      </c>
      <c r="AU43">
        <f t="shared" si="34"/>
        <v>28.431652081618658</v>
      </c>
      <c r="AV43">
        <f t="shared" si="35"/>
        <v>26.472080081618657</v>
      </c>
      <c r="AW43">
        <f t="shared" si="36"/>
        <v>28.431652081618658</v>
      </c>
      <c r="AX43">
        <f t="shared" si="37"/>
        <v>24.512508081618659</v>
      </c>
      <c r="AY43">
        <f t="shared" si="38"/>
        <v>26.472080081618657</v>
      </c>
      <c r="AZ43">
        <f t="shared" si="39"/>
        <v>22.552936081618657</v>
      </c>
      <c r="BA43">
        <f t="shared" si="40"/>
        <v>24.512508081618659</v>
      </c>
      <c r="BB43">
        <f t="shared" si="41"/>
        <v>22.552936081618657</v>
      </c>
      <c r="BC43">
        <f t="shared" si="42"/>
        <v>23.232927708275835</v>
      </c>
      <c r="BD43">
        <f t="shared" si="43"/>
        <v>21.940573274675721</v>
      </c>
      <c r="BE43">
        <f t="shared" si="44"/>
        <v>21.078996990925177</v>
      </c>
      <c r="BH43" s="75" t="s">
        <v>57</v>
      </c>
      <c r="BI43" s="75">
        <v>45</v>
      </c>
      <c r="BJ43" s="75">
        <v>18</v>
      </c>
      <c r="BK43" s="89">
        <f t="shared" si="45"/>
        <v>30.847050684144708</v>
      </c>
      <c r="BL43" s="90">
        <f t="shared" si="46"/>
        <v>28.895972740794488</v>
      </c>
      <c r="BM43" s="91">
        <f t="shared" si="47"/>
        <v>30.847050684144708</v>
      </c>
      <c r="BN43" s="90">
        <f t="shared" si="48"/>
        <v>26.686156922118084</v>
      </c>
      <c r="BO43" s="91">
        <f t="shared" si="49"/>
        <v>28.895972740794488</v>
      </c>
      <c r="BP43" s="90">
        <f t="shared" si="50"/>
        <v>24.245824707102088</v>
      </c>
      <c r="BQ43" s="91">
        <f t="shared" si="51"/>
        <v>26.686156922118084</v>
      </c>
      <c r="BR43" s="89">
        <f t="shared" si="52"/>
        <v>24.245824707102088</v>
      </c>
      <c r="BS43" s="89">
        <f t="shared" si="53"/>
        <v>25.116086283498724</v>
      </c>
      <c r="BT43" s="89">
        <f t="shared" si="54"/>
        <v>23.443299233309954</v>
      </c>
      <c r="BU43" s="89">
        <f t="shared" si="55"/>
        <v>22.287883725759578</v>
      </c>
    </row>
    <row r="44" spans="2:73" x14ac:dyDescent="0.3">
      <c r="B44">
        <f t="shared" si="9"/>
        <v>0.5</v>
      </c>
      <c r="C44">
        <f>V44-Computation!C$222</f>
        <v>9.2592592592592595</v>
      </c>
      <c r="D44">
        <f>W44-Computation!D$222</f>
        <v>-5.5787037037037042</v>
      </c>
      <c r="F44">
        <f t="shared" si="56"/>
        <v>26.128595646433467</v>
      </c>
      <c r="G44">
        <f t="shared" si="11"/>
        <v>28.005320600137175</v>
      </c>
      <c r="J44">
        <f t="shared" si="58"/>
        <v>26.128595646433467</v>
      </c>
      <c r="K44">
        <f t="shared" si="58"/>
        <v>23.602108046433468</v>
      </c>
      <c r="L44">
        <f t="shared" si="58"/>
        <v>21.075620446433469</v>
      </c>
      <c r="M44">
        <f t="shared" si="58"/>
        <v>19.425850013678755</v>
      </c>
      <c r="N44">
        <f t="shared" si="58"/>
        <v>18.549132846433466</v>
      </c>
      <c r="O44">
        <f t="shared" si="58"/>
        <v>17.759609910587002</v>
      </c>
      <c r="P44">
        <f t="shared" si="58"/>
        <v>16.64877458667452</v>
      </c>
      <c r="Q44">
        <f t="shared" si="58"/>
        <v>15.941145646433467</v>
      </c>
      <c r="R44">
        <f t="shared" si="58"/>
        <v>13.903655646433467</v>
      </c>
      <c r="U44" s="76" t="s">
        <v>57</v>
      </c>
      <c r="V44" s="76">
        <v>55</v>
      </c>
      <c r="W44" s="76">
        <v>8</v>
      </c>
      <c r="X44" s="82">
        <f t="shared" si="14"/>
        <v>26.128595646433467</v>
      </c>
      <c r="Y44" s="85">
        <f t="shared" si="15"/>
        <v>23.602108046433468</v>
      </c>
      <c r="Z44" s="79">
        <f t="shared" si="16"/>
        <v>26.128595646433467</v>
      </c>
      <c r="AA44" s="85">
        <f t="shared" si="17"/>
        <v>21.075620446433469</v>
      </c>
      <c r="AB44" s="79">
        <f t="shared" si="18"/>
        <v>23.602108046433468</v>
      </c>
      <c r="AC44" s="85">
        <f t="shared" si="19"/>
        <v>18.549132846433466</v>
      </c>
      <c r="AD44" s="79">
        <f t="shared" si="20"/>
        <v>21.075620446433469</v>
      </c>
      <c r="AE44" s="82">
        <f t="shared" si="21"/>
        <v>18.549132846433466</v>
      </c>
      <c r="AF44" s="82">
        <f t="shared" si="22"/>
        <v>19.425850013678755</v>
      </c>
      <c r="AG44" s="82">
        <f t="shared" si="23"/>
        <v>17.759609910587002</v>
      </c>
      <c r="AH44" s="82">
        <f t="shared" si="24"/>
        <v>16.64877458667452</v>
      </c>
      <c r="AK44">
        <f t="shared" si="25"/>
        <v>28.005320600137175</v>
      </c>
      <c r="AL44">
        <f t="shared" si="26"/>
        <v>26.045748600137173</v>
      </c>
      <c r="AM44">
        <f t="shared" si="27"/>
        <v>24.086176600137176</v>
      </c>
      <c r="AN44">
        <f t="shared" si="28"/>
        <v>22.806596226794351</v>
      </c>
      <c r="AO44">
        <f t="shared" si="29"/>
        <v>22.126604600137174</v>
      </c>
      <c r="AP44">
        <f t="shared" si="30"/>
        <v>21.514241793194238</v>
      </c>
      <c r="AQ44">
        <f t="shared" si="31"/>
        <v>20.652665509443693</v>
      </c>
      <c r="AR44">
        <f t="shared" si="32"/>
        <v>20.103820600137176</v>
      </c>
      <c r="AS44">
        <f t="shared" si="33"/>
        <v>18.523520600137175</v>
      </c>
      <c r="AU44">
        <f t="shared" si="34"/>
        <v>28.005320600137175</v>
      </c>
      <c r="AV44">
        <f t="shared" si="35"/>
        <v>26.045748600137173</v>
      </c>
      <c r="AW44">
        <f t="shared" si="36"/>
        <v>28.005320600137175</v>
      </c>
      <c r="AX44">
        <f t="shared" si="37"/>
        <v>24.086176600137176</v>
      </c>
      <c r="AY44">
        <f t="shared" si="38"/>
        <v>26.045748600137173</v>
      </c>
      <c r="AZ44">
        <f t="shared" si="39"/>
        <v>22.126604600137174</v>
      </c>
      <c r="BA44">
        <f t="shared" si="40"/>
        <v>24.086176600137176</v>
      </c>
      <c r="BB44">
        <f t="shared" si="41"/>
        <v>22.126604600137174</v>
      </c>
      <c r="BC44">
        <f t="shared" si="42"/>
        <v>22.806596226794351</v>
      </c>
      <c r="BD44">
        <f t="shared" si="43"/>
        <v>21.514241793194238</v>
      </c>
      <c r="BE44">
        <f t="shared" si="44"/>
        <v>20.652665509443693</v>
      </c>
      <c r="BH44" s="76" t="s">
        <v>57</v>
      </c>
      <c r="BI44" s="76">
        <v>55</v>
      </c>
      <c r="BJ44" s="76">
        <v>8</v>
      </c>
      <c r="BK44" s="92">
        <f t="shared" si="45"/>
        <v>30.445269852147014</v>
      </c>
      <c r="BL44" s="93">
        <f t="shared" si="46"/>
        <v>28.43657942939608</v>
      </c>
      <c r="BM44" s="94">
        <f t="shared" si="47"/>
        <v>30.445269852147014</v>
      </c>
      <c r="BN44" s="93">
        <f t="shared" si="48"/>
        <v>26.173453243681795</v>
      </c>
      <c r="BO44" s="94">
        <f t="shared" si="49"/>
        <v>28.43657942939608</v>
      </c>
      <c r="BP44" s="93">
        <f t="shared" si="50"/>
        <v>23.688865956342948</v>
      </c>
      <c r="BQ44" s="94">
        <f t="shared" si="51"/>
        <v>26.173453243681795</v>
      </c>
      <c r="BR44" s="92">
        <f t="shared" si="52"/>
        <v>23.688865956342948</v>
      </c>
      <c r="BS44" s="92">
        <f t="shared" si="53"/>
        <v>24.573158058999159</v>
      </c>
      <c r="BT44" s="92">
        <f t="shared" si="54"/>
        <v>22.875115880946929</v>
      </c>
      <c r="BU44" s="92">
        <f t="shared" si="55"/>
        <v>21.706417919179934</v>
      </c>
    </row>
    <row r="45" spans="2:73" x14ac:dyDescent="0.3">
      <c r="B45">
        <f t="shared" si="9"/>
        <v>0.5</v>
      </c>
      <c r="C45">
        <f>V45-Computation!C$222</f>
        <v>9.2592592592592595</v>
      </c>
      <c r="D45">
        <f>W45-Computation!D$222</f>
        <v>-0.57870370370370416</v>
      </c>
      <c r="F45">
        <f t="shared" si="56"/>
        <v>26.843460461248284</v>
      </c>
      <c r="G45">
        <f t="shared" si="11"/>
        <v>28.273035414951988</v>
      </c>
      <c r="J45">
        <f t="shared" si="58"/>
        <v>26.843460461248284</v>
      </c>
      <c r="K45">
        <f t="shared" si="58"/>
        <v>24.316972861248285</v>
      </c>
      <c r="L45">
        <f t="shared" si="58"/>
        <v>21.790485261248286</v>
      </c>
      <c r="M45">
        <f t="shared" si="58"/>
        <v>20.140714828493572</v>
      </c>
      <c r="N45">
        <f t="shared" si="58"/>
        <v>19.263997661248283</v>
      </c>
      <c r="O45">
        <f t="shared" si="58"/>
        <v>18.474474725401819</v>
      </c>
      <c r="P45">
        <f t="shared" si="58"/>
        <v>17.363639401489337</v>
      </c>
      <c r="Q45">
        <f t="shared" si="58"/>
        <v>16.656010461248286</v>
      </c>
      <c r="R45">
        <f t="shared" si="58"/>
        <v>14.618520461248284</v>
      </c>
      <c r="U45" s="73" t="s">
        <v>57</v>
      </c>
      <c r="V45" s="73">
        <v>55</v>
      </c>
      <c r="W45" s="73">
        <v>13</v>
      </c>
      <c r="X45" s="81">
        <f t="shared" si="14"/>
        <v>26.843460461248284</v>
      </c>
      <c r="Y45" s="84">
        <f t="shared" si="15"/>
        <v>24.316972861248285</v>
      </c>
      <c r="Z45" s="78">
        <f t="shared" si="16"/>
        <v>26.843460461248284</v>
      </c>
      <c r="AA45" s="84">
        <f t="shared" si="17"/>
        <v>21.790485261248286</v>
      </c>
      <c r="AB45" s="78">
        <f t="shared" si="18"/>
        <v>24.316972861248285</v>
      </c>
      <c r="AC45" s="84">
        <f t="shared" si="19"/>
        <v>19.263997661248283</v>
      </c>
      <c r="AD45" s="78">
        <f t="shared" si="20"/>
        <v>21.790485261248286</v>
      </c>
      <c r="AE45" s="81">
        <f t="shared" si="21"/>
        <v>19.263997661248283</v>
      </c>
      <c r="AF45" s="81">
        <f t="shared" si="22"/>
        <v>20.140714828493572</v>
      </c>
      <c r="AG45" s="81">
        <f t="shared" si="23"/>
        <v>18.474474725401819</v>
      </c>
      <c r="AH45" s="81">
        <f t="shared" si="24"/>
        <v>17.363639401489337</v>
      </c>
      <c r="AK45">
        <f t="shared" si="25"/>
        <v>28.273035414951988</v>
      </c>
      <c r="AL45">
        <f t="shared" si="26"/>
        <v>26.313463414951986</v>
      </c>
      <c r="AM45">
        <f t="shared" si="27"/>
        <v>24.353891414951988</v>
      </c>
      <c r="AN45">
        <f t="shared" si="28"/>
        <v>23.074311041609164</v>
      </c>
      <c r="AO45">
        <f t="shared" si="29"/>
        <v>22.394319414951987</v>
      </c>
      <c r="AP45">
        <f t="shared" si="30"/>
        <v>21.78195660800905</v>
      </c>
      <c r="AQ45">
        <f t="shared" si="31"/>
        <v>20.920380324258506</v>
      </c>
      <c r="AR45">
        <f t="shared" si="32"/>
        <v>20.371535414951985</v>
      </c>
      <c r="AS45">
        <f t="shared" si="33"/>
        <v>18.791235414951988</v>
      </c>
      <c r="AU45">
        <f t="shared" si="34"/>
        <v>28.273035414951988</v>
      </c>
      <c r="AV45">
        <f t="shared" si="35"/>
        <v>26.313463414951986</v>
      </c>
      <c r="AW45">
        <f t="shared" si="36"/>
        <v>28.273035414951988</v>
      </c>
      <c r="AX45">
        <f t="shared" si="37"/>
        <v>24.353891414951988</v>
      </c>
      <c r="AY45">
        <f t="shared" si="38"/>
        <v>26.313463414951986</v>
      </c>
      <c r="AZ45">
        <f t="shared" si="39"/>
        <v>22.394319414951987</v>
      </c>
      <c r="BA45">
        <f t="shared" si="40"/>
        <v>24.353891414951988</v>
      </c>
      <c r="BB45">
        <f t="shared" si="41"/>
        <v>22.394319414951987</v>
      </c>
      <c r="BC45">
        <f t="shared" si="42"/>
        <v>23.074311041609164</v>
      </c>
      <c r="BD45">
        <f t="shared" si="43"/>
        <v>21.78195660800905</v>
      </c>
      <c r="BE45">
        <f t="shared" si="44"/>
        <v>20.920380324258506</v>
      </c>
      <c r="BH45" s="73" t="s">
        <v>57</v>
      </c>
      <c r="BI45" s="73">
        <v>55</v>
      </c>
      <c r="BJ45" s="73">
        <v>13</v>
      </c>
      <c r="BK45" s="86">
        <f t="shared" si="45"/>
        <v>30.69904987155715</v>
      </c>
      <c r="BL45" s="87">
        <f t="shared" si="46"/>
        <v>28.726485437306611</v>
      </c>
      <c r="BM45" s="88">
        <f t="shared" si="47"/>
        <v>30.69904987155715</v>
      </c>
      <c r="BN45" s="87">
        <f t="shared" si="48"/>
        <v>26.496668075253492</v>
      </c>
      <c r="BO45" s="88">
        <f t="shared" si="49"/>
        <v>28.726485437306611</v>
      </c>
      <c r="BP45" s="87">
        <f t="shared" si="50"/>
        <v>24.039580692201369</v>
      </c>
      <c r="BQ45" s="88">
        <f t="shared" si="51"/>
        <v>26.496668075253492</v>
      </c>
      <c r="BR45" s="86">
        <f t="shared" si="52"/>
        <v>24.039580692201369</v>
      </c>
      <c r="BS45" s="86">
        <f t="shared" si="53"/>
        <v>24.915176448356814</v>
      </c>
      <c r="BT45" s="86">
        <f t="shared" si="54"/>
        <v>23.232765030928029</v>
      </c>
      <c r="BU45" s="86">
        <f t="shared" si="55"/>
        <v>22.072231081094689</v>
      </c>
    </row>
    <row r="46" spans="2:73" x14ac:dyDescent="0.3">
      <c r="B46">
        <f t="shared" si="9"/>
        <v>0.5</v>
      </c>
      <c r="C46">
        <f>V46-Computation!C$222</f>
        <v>9.2592592592592595</v>
      </c>
      <c r="D46">
        <f>W46-Computation!D$222</f>
        <v>4.4212962962962958</v>
      </c>
      <c r="F46">
        <f t="shared" si="56"/>
        <v>27.558325276063098</v>
      </c>
      <c r="G46">
        <f t="shared" si="11"/>
        <v>28.540750229766804</v>
      </c>
      <c r="J46">
        <f t="shared" si="58"/>
        <v>27.558325276063098</v>
      </c>
      <c r="K46">
        <f t="shared" si="58"/>
        <v>25.031837676063098</v>
      </c>
      <c r="L46">
        <f t="shared" si="58"/>
        <v>22.505350076063099</v>
      </c>
      <c r="M46">
        <f t="shared" si="58"/>
        <v>20.855579643308385</v>
      </c>
      <c r="N46">
        <f t="shared" si="58"/>
        <v>19.978862476063096</v>
      </c>
      <c r="O46">
        <f t="shared" si="58"/>
        <v>19.189339540216633</v>
      </c>
      <c r="P46">
        <f t="shared" si="58"/>
        <v>18.078504216304154</v>
      </c>
      <c r="Q46">
        <f t="shared" si="58"/>
        <v>17.370875276063096</v>
      </c>
      <c r="R46">
        <f t="shared" si="58"/>
        <v>15.333385276063098</v>
      </c>
      <c r="U46" s="75" t="s">
        <v>57</v>
      </c>
      <c r="V46" s="75">
        <v>55</v>
      </c>
      <c r="W46" s="75">
        <v>18</v>
      </c>
      <c r="X46" s="80">
        <f t="shared" si="14"/>
        <v>27.558325276063098</v>
      </c>
      <c r="Y46" s="83">
        <f t="shared" si="15"/>
        <v>25.031837676063098</v>
      </c>
      <c r="Z46" s="77">
        <f t="shared" si="16"/>
        <v>27.558325276063098</v>
      </c>
      <c r="AA46" s="83">
        <f t="shared" si="17"/>
        <v>22.505350076063099</v>
      </c>
      <c r="AB46" s="77">
        <f t="shared" si="18"/>
        <v>25.031837676063098</v>
      </c>
      <c r="AC46" s="83">
        <f t="shared" si="19"/>
        <v>19.978862476063096</v>
      </c>
      <c r="AD46" s="77">
        <f t="shared" si="20"/>
        <v>22.505350076063099</v>
      </c>
      <c r="AE46" s="80">
        <f t="shared" si="21"/>
        <v>19.978862476063096</v>
      </c>
      <c r="AF46" s="80">
        <f t="shared" si="22"/>
        <v>20.855579643308385</v>
      </c>
      <c r="AG46" s="80">
        <f t="shared" si="23"/>
        <v>19.189339540216633</v>
      </c>
      <c r="AH46" s="80">
        <f t="shared" si="24"/>
        <v>18.078504216304154</v>
      </c>
      <c r="AK46">
        <f t="shared" si="25"/>
        <v>28.540750229766804</v>
      </c>
      <c r="AL46">
        <f t="shared" si="26"/>
        <v>26.581178229766802</v>
      </c>
      <c r="AM46">
        <f t="shared" si="27"/>
        <v>24.621606229766805</v>
      </c>
      <c r="AN46">
        <f t="shared" si="28"/>
        <v>23.34202585642398</v>
      </c>
      <c r="AO46">
        <f t="shared" si="29"/>
        <v>22.662034229766803</v>
      </c>
      <c r="AP46">
        <f t="shared" si="30"/>
        <v>22.049671422823867</v>
      </c>
      <c r="AQ46">
        <f t="shared" si="31"/>
        <v>21.188095139073322</v>
      </c>
      <c r="AR46">
        <f t="shared" si="32"/>
        <v>20.639250229766802</v>
      </c>
      <c r="AS46">
        <f t="shared" si="33"/>
        <v>19.058950229766804</v>
      </c>
      <c r="AU46">
        <f t="shared" si="34"/>
        <v>28.540750229766804</v>
      </c>
      <c r="AV46">
        <f t="shared" si="35"/>
        <v>26.581178229766802</v>
      </c>
      <c r="AW46">
        <f t="shared" si="36"/>
        <v>28.540750229766804</v>
      </c>
      <c r="AX46">
        <f t="shared" si="37"/>
        <v>24.621606229766805</v>
      </c>
      <c r="AY46">
        <f t="shared" si="38"/>
        <v>26.581178229766802</v>
      </c>
      <c r="AZ46">
        <f t="shared" si="39"/>
        <v>22.662034229766803</v>
      </c>
      <c r="BA46">
        <f t="shared" si="40"/>
        <v>24.621606229766805</v>
      </c>
      <c r="BB46">
        <f t="shared" si="41"/>
        <v>22.662034229766803</v>
      </c>
      <c r="BC46">
        <f t="shared" si="42"/>
        <v>23.34202585642398</v>
      </c>
      <c r="BD46">
        <f t="shared" si="43"/>
        <v>22.049671422823867</v>
      </c>
      <c r="BE46">
        <f t="shared" si="44"/>
        <v>21.188095139073322</v>
      </c>
      <c r="BH46" s="75" t="s">
        <v>57</v>
      </c>
      <c r="BI46" s="75">
        <v>55</v>
      </c>
      <c r="BJ46" s="75">
        <v>18</v>
      </c>
      <c r="BK46" s="89">
        <f t="shared" si="45"/>
        <v>30.947828153274767</v>
      </c>
      <c r="BL46" s="90">
        <f t="shared" si="46"/>
        <v>29.011557828507229</v>
      </c>
      <c r="BM46" s="91">
        <f t="shared" si="47"/>
        <v>30.947828153274767</v>
      </c>
      <c r="BN46" s="90">
        <f t="shared" si="48"/>
        <v>26.815606778177443</v>
      </c>
      <c r="BO46" s="91">
        <f t="shared" si="49"/>
        <v>29.011557828507229</v>
      </c>
      <c r="BP46" s="90">
        <f t="shared" si="50"/>
        <v>24.386990947468032</v>
      </c>
      <c r="BQ46" s="91">
        <f t="shared" si="51"/>
        <v>26.815606778177443</v>
      </c>
      <c r="BR46" s="89">
        <f t="shared" si="52"/>
        <v>24.386990947468032</v>
      </c>
      <c r="BS46" s="89">
        <f t="shared" si="53"/>
        <v>25.253507621470568</v>
      </c>
      <c r="BT46" s="89">
        <f t="shared" si="54"/>
        <v>23.587492692010187</v>
      </c>
      <c r="BU46" s="89">
        <f t="shared" si="55"/>
        <v>22.435716681731851</v>
      </c>
    </row>
    <row r="47" spans="2:73" x14ac:dyDescent="0.3">
      <c r="B47">
        <f t="shared" si="9"/>
        <v>0.5</v>
      </c>
      <c r="C47">
        <f>V47-Computation!C$222</f>
        <v>19.25925925925926</v>
      </c>
      <c r="D47">
        <f>W47-Computation!D$222</f>
        <v>-5.5787037037037042</v>
      </c>
      <c r="F47">
        <f t="shared" si="56"/>
        <v>24.973206294581619</v>
      </c>
      <c r="G47">
        <f t="shared" si="11"/>
        <v>27.32641874828532</v>
      </c>
      <c r="J47">
        <f t="shared" si="58"/>
        <v>24.973206294581619</v>
      </c>
      <c r="K47">
        <f t="shared" si="58"/>
        <v>22.44671869458162</v>
      </c>
      <c r="L47">
        <f t="shared" si="58"/>
        <v>19.92023109458162</v>
      </c>
      <c r="M47">
        <f t="shared" si="58"/>
        <v>18.270460661826906</v>
      </c>
      <c r="N47">
        <f t="shared" si="58"/>
        <v>17.393743494581617</v>
      </c>
      <c r="O47">
        <f t="shared" si="58"/>
        <v>16.604220558735154</v>
      </c>
      <c r="P47">
        <f t="shared" si="58"/>
        <v>15.493385234822673</v>
      </c>
      <c r="Q47">
        <f t="shared" si="58"/>
        <v>14.785756294581619</v>
      </c>
      <c r="R47">
        <f t="shared" si="58"/>
        <v>12.748266294581619</v>
      </c>
      <c r="U47" s="76" t="s">
        <v>57</v>
      </c>
      <c r="V47" s="76">
        <v>65</v>
      </c>
      <c r="W47" s="76">
        <v>8</v>
      </c>
      <c r="X47" s="82">
        <f t="shared" si="14"/>
        <v>24.973206294581619</v>
      </c>
      <c r="Y47" s="85">
        <f t="shared" si="15"/>
        <v>22.44671869458162</v>
      </c>
      <c r="Z47" s="79">
        <f t="shared" si="16"/>
        <v>24.973206294581619</v>
      </c>
      <c r="AA47" s="85">
        <f t="shared" si="17"/>
        <v>19.92023109458162</v>
      </c>
      <c r="AB47" s="79">
        <f t="shared" si="18"/>
        <v>22.44671869458162</v>
      </c>
      <c r="AC47" s="85">
        <f t="shared" si="19"/>
        <v>17.393743494581617</v>
      </c>
      <c r="AD47" s="79">
        <f t="shared" si="20"/>
        <v>19.92023109458162</v>
      </c>
      <c r="AE47" s="82">
        <f t="shared" si="21"/>
        <v>17.393743494581617</v>
      </c>
      <c r="AF47" s="82">
        <f t="shared" si="22"/>
        <v>18.270460661826906</v>
      </c>
      <c r="AG47" s="82">
        <f t="shared" si="23"/>
        <v>16.604220558735154</v>
      </c>
      <c r="AH47" s="82">
        <f t="shared" si="24"/>
        <v>15.493385234822673</v>
      </c>
      <c r="AK47">
        <f t="shared" si="25"/>
        <v>27.32641874828532</v>
      </c>
      <c r="AL47">
        <f t="shared" si="26"/>
        <v>25.366846748285319</v>
      </c>
      <c r="AM47">
        <f t="shared" si="27"/>
        <v>23.407274748285321</v>
      </c>
      <c r="AN47">
        <f t="shared" si="28"/>
        <v>22.127694374942497</v>
      </c>
      <c r="AO47">
        <f t="shared" si="29"/>
        <v>21.44770274828532</v>
      </c>
      <c r="AP47">
        <f t="shared" si="30"/>
        <v>20.835339941342383</v>
      </c>
      <c r="AQ47">
        <f t="shared" si="31"/>
        <v>19.973763657591839</v>
      </c>
      <c r="AR47">
        <f t="shared" si="32"/>
        <v>19.424918748285322</v>
      </c>
      <c r="AS47">
        <f t="shared" si="33"/>
        <v>17.84461874828532</v>
      </c>
      <c r="AU47">
        <f t="shared" si="34"/>
        <v>27.32641874828532</v>
      </c>
      <c r="AV47">
        <f t="shared" si="35"/>
        <v>25.366846748285319</v>
      </c>
      <c r="AW47">
        <f t="shared" si="36"/>
        <v>27.32641874828532</v>
      </c>
      <c r="AX47">
        <f t="shared" si="37"/>
        <v>23.407274748285321</v>
      </c>
      <c r="AY47">
        <f t="shared" si="38"/>
        <v>25.366846748285319</v>
      </c>
      <c r="AZ47">
        <f t="shared" si="39"/>
        <v>21.44770274828532</v>
      </c>
      <c r="BA47">
        <f t="shared" si="40"/>
        <v>23.407274748285321</v>
      </c>
      <c r="BB47">
        <f t="shared" si="41"/>
        <v>21.44770274828532</v>
      </c>
      <c r="BC47">
        <f t="shared" si="42"/>
        <v>22.127694374942497</v>
      </c>
      <c r="BD47">
        <f t="shared" si="43"/>
        <v>20.835339941342383</v>
      </c>
      <c r="BE47">
        <f t="shared" si="44"/>
        <v>19.973763657591839</v>
      </c>
      <c r="BH47" s="76" t="s">
        <v>57</v>
      </c>
      <c r="BI47" s="76">
        <v>65</v>
      </c>
      <c r="BJ47" s="76">
        <v>8</v>
      </c>
      <c r="BK47" s="92">
        <f t="shared" si="45"/>
        <v>29.779313063790102</v>
      </c>
      <c r="BL47" s="93">
        <f t="shared" si="46"/>
        <v>27.680103580202271</v>
      </c>
      <c r="BM47" s="94">
        <f t="shared" si="47"/>
        <v>29.779313063790102</v>
      </c>
      <c r="BN47" s="93">
        <f t="shared" si="48"/>
        <v>25.335392893170628</v>
      </c>
      <c r="BO47" s="94">
        <f t="shared" si="49"/>
        <v>27.680103580202271</v>
      </c>
      <c r="BP47" s="93">
        <f t="shared" si="50"/>
        <v>22.785791425494448</v>
      </c>
      <c r="BQ47" s="94">
        <f t="shared" si="51"/>
        <v>25.335392893170628</v>
      </c>
      <c r="BR47" s="92">
        <f t="shared" si="52"/>
        <v>22.785791425494448</v>
      </c>
      <c r="BS47" s="92">
        <f t="shared" si="53"/>
        <v>23.690300075835701</v>
      </c>
      <c r="BT47" s="92">
        <f t="shared" si="54"/>
        <v>21.956272489224265</v>
      </c>
      <c r="BU47" s="92">
        <f t="shared" si="55"/>
        <v>20.769653700303078</v>
      </c>
    </row>
    <row r="48" spans="2:73" x14ac:dyDescent="0.3">
      <c r="B48">
        <f t="shared" si="9"/>
        <v>0.5</v>
      </c>
      <c r="C48">
        <f>V48-Computation!C$222</f>
        <v>19.25925925925926</v>
      </c>
      <c r="D48">
        <f>W48-Computation!D$222</f>
        <v>-0.57870370370370416</v>
      </c>
      <c r="F48">
        <f t="shared" si="56"/>
        <v>26.662571109396435</v>
      </c>
      <c r="G48">
        <f t="shared" si="11"/>
        <v>27.988133563100135</v>
      </c>
      <c r="J48">
        <f t="shared" si="58"/>
        <v>26.662571109396435</v>
      </c>
      <c r="K48">
        <f t="shared" si="58"/>
        <v>24.136083509396435</v>
      </c>
      <c r="L48">
        <f t="shared" si="58"/>
        <v>21.609595909396436</v>
      </c>
      <c r="M48">
        <f t="shared" si="58"/>
        <v>19.959825476641722</v>
      </c>
      <c r="N48">
        <f t="shared" si="58"/>
        <v>19.083108309396433</v>
      </c>
      <c r="O48">
        <f t="shared" si="58"/>
        <v>18.29358537354997</v>
      </c>
      <c r="P48">
        <f t="shared" si="58"/>
        <v>17.182750049637491</v>
      </c>
      <c r="Q48">
        <f t="shared" si="58"/>
        <v>16.475121109396433</v>
      </c>
      <c r="R48">
        <f t="shared" si="58"/>
        <v>14.437631109396435</v>
      </c>
      <c r="U48" s="73" t="s">
        <v>57</v>
      </c>
      <c r="V48" s="73">
        <v>65</v>
      </c>
      <c r="W48" s="73">
        <v>13</v>
      </c>
      <c r="X48" s="81">
        <f t="shared" si="14"/>
        <v>26.662571109396435</v>
      </c>
      <c r="Y48" s="84">
        <f t="shared" si="15"/>
        <v>24.136083509396435</v>
      </c>
      <c r="Z48" s="78">
        <f t="shared" si="16"/>
        <v>26.662571109396435</v>
      </c>
      <c r="AA48" s="84">
        <f t="shared" si="17"/>
        <v>21.609595909396436</v>
      </c>
      <c r="AB48" s="78">
        <f t="shared" si="18"/>
        <v>24.136083509396435</v>
      </c>
      <c r="AC48" s="84">
        <f t="shared" si="19"/>
        <v>19.083108309396433</v>
      </c>
      <c r="AD48" s="78">
        <f t="shared" si="20"/>
        <v>21.609595909396436</v>
      </c>
      <c r="AE48" s="81">
        <f t="shared" si="21"/>
        <v>19.083108309396433</v>
      </c>
      <c r="AF48" s="81">
        <f t="shared" si="22"/>
        <v>19.959825476641722</v>
      </c>
      <c r="AG48" s="81">
        <f t="shared" si="23"/>
        <v>18.29358537354997</v>
      </c>
      <c r="AH48" s="81">
        <f t="shared" si="24"/>
        <v>17.182750049637491</v>
      </c>
      <c r="AK48">
        <f t="shared" si="25"/>
        <v>27.988133563100135</v>
      </c>
      <c r="AL48">
        <f t="shared" si="26"/>
        <v>26.028561563100133</v>
      </c>
      <c r="AM48">
        <f t="shared" si="27"/>
        <v>24.068989563100136</v>
      </c>
      <c r="AN48">
        <f t="shared" si="28"/>
        <v>22.789409189757311</v>
      </c>
      <c r="AO48">
        <f t="shared" si="29"/>
        <v>22.109417563100134</v>
      </c>
      <c r="AP48">
        <f t="shared" si="30"/>
        <v>21.497054756157198</v>
      </c>
      <c r="AQ48">
        <f t="shared" si="31"/>
        <v>20.635478472406653</v>
      </c>
      <c r="AR48">
        <f t="shared" si="32"/>
        <v>20.086633563100136</v>
      </c>
      <c r="AS48">
        <f t="shared" si="33"/>
        <v>18.506333563100135</v>
      </c>
      <c r="AU48">
        <f t="shared" si="34"/>
        <v>27.988133563100135</v>
      </c>
      <c r="AV48">
        <f t="shared" si="35"/>
        <v>26.028561563100133</v>
      </c>
      <c r="AW48">
        <f t="shared" si="36"/>
        <v>27.988133563100135</v>
      </c>
      <c r="AX48">
        <f t="shared" si="37"/>
        <v>24.068989563100136</v>
      </c>
      <c r="AY48">
        <f t="shared" si="38"/>
        <v>26.028561563100133</v>
      </c>
      <c r="AZ48">
        <f t="shared" si="39"/>
        <v>22.109417563100134</v>
      </c>
      <c r="BA48">
        <f t="shared" si="40"/>
        <v>24.068989563100136</v>
      </c>
      <c r="BB48">
        <f t="shared" si="41"/>
        <v>22.109417563100134</v>
      </c>
      <c r="BC48">
        <f t="shared" si="42"/>
        <v>22.789409189757311</v>
      </c>
      <c r="BD48">
        <f t="shared" si="43"/>
        <v>21.497054756157198</v>
      </c>
      <c r="BE48">
        <f t="shared" si="44"/>
        <v>20.635478472406653</v>
      </c>
      <c r="BH48" s="73" t="s">
        <v>57</v>
      </c>
      <c r="BI48" s="73">
        <v>65</v>
      </c>
      <c r="BJ48" s="73">
        <v>13</v>
      </c>
      <c r="BK48" s="86">
        <f t="shared" si="45"/>
        <v>30.428806578356543</v>
      </c>
      <c r="BL48" s="87">
        <f t="shared" si="46"/>
        <v>28.417803802273458</v>
      </c>
      <c r="BM48" s="88">
        <f t="shared" si="47"/>
        <v>30.428806578356543</v>
      </c>
      <c r="BN48" s="87">
        <f t="shared" si="48"/>
        <v>26.152559593448181</v>
      </c>
      <c r="BO48" s="88">
        <f t="shared" si="49"/>
        <v>28.417803802273458</v>
      </c>
      <c r="BP48" s="87">
        <f t="shared" si="50"/>
        <v>23.666241318601578</v>
      </c>
      <c r="BQ48" s="88">
        <f t="shared" si="51"/>
        <v>26.152559593448181</v>
      </c>
      <c r="BR48" s="86">
        <f t="shared" si="52"/>
        <v>23.666241318601578</v>
      </c>
      <c r="BS48" s="86">
        <f t="shared" si="53"/>
        <v>24.55107821741715</v>
      </c>
      <c r="BT48" s="86">
        <f t="shared" si="54"/>
        <v>22.85205949689249</v>
      </c>
      <c r="BU48" s="86">
        <f t="shared" si="55"/>
        <v>21.682858133844945</v>
      </c>
    </row>
    <row r="49" spans="1:73" x14ac:dyDescent="0.3">
      <c r="B49">
        <f t="shared" si="9"/>
        <v>0.5</v>
      </c>
      <c r="C49">
        <f>V49-Computation!C$222</f>
        <v>19.25925925925926</v>
      </c>
      <c r="D49">
        <f>W49-Computation!D$222</f>
        <v>4.4212962962962958</v>
      </c>
      <c r="F49">
        <f t="shared" si="56"/>
        <v>28.351935924211247</v>
      </c>
      <c r="G49">
        <f t="shared" si="11"/>
        <v>28.649848377914953</v>
      </c>
      <c r="J49">
        <f t="shared" si="58"/>
        <v>28.351935924211247</v>
      </c>
      <c r="K49">
        <f t="shared" si="58"/>
        <v>25.825448324211248</v>
      </c>
      <c r="L49">
        <f t="shared" si="58"/>
        <v>23.298960724211248</v>
      </c>
      <c r="M49">
        <f t="shared" si="58"/>
        <v>21.649190291456534</v>
      </c>
      <c r="N49">
        <f t="shared" si="58"/>
        <v>20.772473124211245</v>
      </c>
      <c r="O49">
        <f t="shared" si="58"/>
        <v>19.982950188364782</v>
      </c>
      <c r="P49">
        <f t="shared" si="58"/>
        <v>18.8721148644523</v>
      </c>
      <c r="Q49">
        <f t="shared" si="58"/>
        <v>18.164485924211249</v>
      </c>
      <c r="R49">
        <f t="shared" si="58"/>
        <v>16.126995924211247</v>
      </c>
      <c r="U49" s="75" t="s">
        <v>57</v>
      </c>
      <c r="V49" s="75">
        <v>65</v>
      </c>
      <c r="W49" s="75">
        <v>18</v>
      </c>
      <c r="X49" s="80">
        <f t="shared" si="14"/>
        <v>28.351935924211247</v>
      </c>
      <c r="Y49" s="83">
        <f t="shared" si="15"/>
        <v>25.825448324211248</v>
      </c>
      <c r="Z49" s="77">
        <f t="shared" si="16"/>
        <v>28.351935924211247</v>
      </c>
      <c r="AA49" s="83">
        <f t="shared" si="17"/>
        <v>23.298960724211248</v>
      </c>
      <c r="AB49" s="77">
        <f t="shared" si="18"/>
        <v>25.825448324211248</v>
      </c>
      <c r="AC49" s="83">
        <f t="shared" si="19"/>
        <v>20.772473124211245</v>
      </c>
      <c r="AD49" s="77">
        <f t="shared" si="20"/>
        <v>23.298960724211248</v>
      </c>
      <c r="AE49" s="80">
        <f t="shared" si="21"/>
        <v>20.772473124211245</v>
      </c>
      <c r="AF49" s="80">
        <f t="shared" si="22"/>
        <v>21.649190291456534</v>
      </c>
      <c r="AG49" s="80">
        <f t="shared" si="23"/>
        <v>19.982950188364782</v>
      </c>
      <c r="AH49" s="80">
        <f t="shared" si="24"/>
        <v>18.8721148644523</v>
      </c>
      <c r="AK49">
        <f t="shared" si="25"/>
        <v>28.649848377914953</v>
      </c>
      <c r="AL49">
        <f t="shared" si="26"/>
        <v>26.690276377914952</v>
      </c>
      <c r="AM49">
        <f t="shared" si="27"/>
        <v>24.730704377914954</v>
      </c>
      <c r="AN49">
        <f t="shared" si="28"/>
        <v>23.451124004572129</v>
      </c>
      <c r="AO49">
        <f t="shared" si="29"/>
        <v>22.771132377914952</v>
      </c>
      <c r="AP49">
        <f t="shared" si="30"/>
        <v>22.158769570972016</v>
      </c>
      <c r="AQ49">
        <f t="shared" si="31"/>
        <v>21.297193287221472</v>
      </c>
      <c r="AR49">
        <f t="shared" si="32"/>
        <v>20.748348377914951</v>
      </c>
      <c r="AS49">
        <f t="shared" si="33"/>
        <v>19.168048377914953</v>
      </c>
      <c r="AU49">
        <f t="shared" si="34"/>
        <v>28.649848377914953</v>
      </c>
      <c r="AV49">
        <f t="shared" si="35"/>
        <v>26.690276377914952</v>
      </c>
      <c r="AW49">
        <f t="shared" si="36"/>
        <v>28.649848377914953</v>
      </c>
      <c r="AX49">
        <f t="shared" si="37"/>
        <v>24.730704377914954</v>
      </c>
      <c r="AY49">
        <f t="shared" si="38"/>
        <v>26.690276377914952</v>
      </c>
      <c r="AZ49">
        <f t="shared" si="39"/>
        <v>22.771132377914952</v>
      </c>
      <c r="BA49">
        <f t="shared" si="40"/>
        <v>24.730704377914954</v>
      </c>
      <c r="BB49">
        <f t="shared" si="41"/>
        <v>22.771132377914952</v>
      </c>
      <c r="BC49">
        <f t="shared" si="42"/>
        <v>23.451124004572129</v>
      </c>
      <c r="BD49">
        <f t="shared" si="43"/>
        <v>22.158769570972016</v>
      </c>
      <c r="BE49">
        <f t="shared" si="44"/>
        <v>21.297193287221472</v>
      </c>
      <c r="BH49" s="75" t="s">
        <v>57</v>
      </c>
      <c r="BI49" s="75">
        <v>65</v>
      </c>
      <c r="BJ49" s="75">
        <v>18</v>
      </c>
      <c r="BK49" s="89">
        <f t="shared" si="45"/>
        <v>31.047775500380183</v>
      </c>
      <c r="BL49" s="90">
        <f t="shared" si="46"/>
        <v>29.126332702296757</v>
      </c>
      <c r="BM49" s="91">
        <f t="shared" si="47"/>
        <v>31.047775500380183</v>
      </c>
      <c r="BN49" s="90">
        <f t="shared" si="48"/>
        <v>26.944329680846064</v>
      </c>
      <c r="BO49" s="91">
        <f t="shared" si="49"/>
        <v>29.126332702296757</v>
      </c>
      <c r="BP49" s="90">
        <f t="shared" si="50"/>
        <v>24.527582388830055</v>
      </c>
      <c r="BQ49" s="91">
        <f t="shared" si="51"/>
        <v>26.944329680846064</v>
      </c>
      <c r="BR49" s="89">
        <f t="shared" si="52"/>
        <v>24.527582388830055</v>
      </c>
      <c r="BS49" s="89">
        <f t="shared" si="53"/>
        <v>25.390293670694572</v>
      </c>
      <c r="BT49" s="89">
        <f t="shared" si="54"/>
        <v>23.731172388594295</v>
      </c>
      <c r="BU49" s="89">
        <f t="shared" si="55"/>
        <v>22.583131331674483</v>
      </c>
    </row>
    <row r="50" spans="1:73" x14ac:dyDescent="0.3">
      <c r="B50">
        <f t="shared" si="9"/>
        <v>0.5</v>
      </c>
      <c r="C50">
        <f>V50-Computation!C$222</f>
        <v>29.25925925925926</v>
      </c>
      <c r="D50">
        <f>W50-Computation!D$222</f>
        <v>-8.5787037037037042</v>
      </c>
      <c r="F50">
        <f t="shared" si="56"/>
        <v>22.219498053840876</v>
      </c>
      <c r="G50">
        <f t="shared" si="11"/>
        <v>26.014088007544583</v>
      </c>
      <c r="J50">
        <f t="shared" si="58"/>
        <v>22.219498053840876</v>
      </c>
      <c r="K50">
        <f t="shared" si="58"/>
        <v>19.693010453840877</v>
      </c>
      <c r="L50">
        <f t="shared" si="58"/>
        <v>17.166522853840878</v>
      </c>
      <c r="M50">
        <f t="shared" si="58"/>
        <v>15.516752421086164</v>
      </c>
      <c r="N50">
        <f t="shared" si="58"/>
        <v>14.640035253840875</v>
      </c>
      <c r="O50">
        <f t="shared" si="58"/>
        <v>13.850512317994411</v>
      </c>
      <c r="P50">
        <f t="shared" si="58"/>
        <v>12.739676994081931</v>
      </c>
      <c r="Q50">
        <f t="shared" si="58"/>
        <v>12.032048053840876</v>
      </c>
      <c r="R50">
        <f t="shared" si="58"/>
        <v>9.9945580538408763</v>
      </c>
      <c r="U50" s="76" t="s">
        <v>57</v>
      </c>
      <c r="V50" s="76">
        <v>75</v>
      </c>
      <c r="W50" s="76">
        <v>5</v>
      </c>
      <c r="X50" s="82">
        <f t="shared" si="14"/>
        <v>22.219498053840876</v>
      </c>
      <c r="Y50" s="85">
        <f t="shared" si="15"/>
        <v>19.693010453840877</v>
      </c>
      <c r="Z50" s="79">
        <f t="shared" si="16"/>
        <v>22.219498053840876</v>
      </c>
      <c r="AA50" s="85">
        <f t="shared" si="17"/>
        <v>17.166522853840878</v>
      </c>
      <c r="AB50" s="79">
        <f t="shared" si="18"/>
        <v>19.693010453840877</v>
      </c>
      <c r="AC50" s="85">
        <f t="shared" si="19"/>
        <v>14.640035253840875</v>
      </c>
      <c r="AD50" s="79">
        <f t="shared" si="20"/>
        <v>17.166522853840878</v>
      </c>
      <c r="AE50" s="82">
        <f t="shared" si="21"/>
        <v>14.640035253840875</v>
      </c>
      <c r="AF50" s="82">
        <f t="shared" si="22"/>
        <v>15.516752421086164</v>
      </c>
      <c r="AG50" s="82">
        <f t="shared" si="23"/>
        <v>13.850512317994411</v>
      </c>
      <c r="AH50" s="82">
        <f t="shared" si="24"/>
        <v>12.739676994081931</v>
      </c>
      <c r="AK50">
        <f t="shared" si="25"/>
        <v>26.014088007544583</v>
      </c>
      <c r="AL50">
        <f t="shared" si="26"/>
        <v>24.054516007544581</v>
      </c>
      <c r="AM50">
        <f t="shared" si="27"/>
        <v>22.094944007544584</v>
      </c>
      <c r="AN50">
        <f t="shared" si="28"/>
        <v>20.815363634201759</v>
      </c>
      <c r="AO50">
        <f t="shared" si="29"/>
        <v>20.135372007544582</v>
      </c>
      <c r="AP50">
        <f t="shared" si="30"/>
        <v>19.523009200601646</v>
      </c>
      <c r="AQ50">
        <f t="shared" si="31"/>
        <v>18.661432916851101</v>
      </c>
      <c r="AR50">
        <f t="shared" si="32"/>
        <v>18.112588007544581</v>
      </c>
      <c r="AS50">
        <f t="shared" si="33"/>
        <v>16.532288007544583</v>
      </c>
      <c r="AU50">
        <f t="shared" si="34"/>
        <v>26.014088007544583</v>
      </c>
      <c r="AV50">
        <f t="shared" si="35"/>
        <v>24.054516007544581</v>
      </c>
      <c r="AW50">
        <f t="shared" si="36"/>
        <v>26.014088007544583</v>
      </c>
      <c r="AX50">
        <f t="shared" si="37"/>
        <v>22.094944007544584</v>
      </c>
      <c r="AY50">
        <f t="shared" si="38"/>
        <v>24.054516007544581</v>
      </c>
      <c r="AZ50">
        <f t="shared" si="39"/>
        <v>20.135372007544582</v>
      </c>
      <c r="BA50">
        <f t="shared" si="40"/>
        <v>22.094944007544584</v>
      </c>
      <c r="BB50">
        <f t="shared" si="41"/>
        <v>20.135372007544582</v>
      </c>
      <c r="BC50">
        <f t="shared" si="42"/>
        <v>20.815363634201759</v>
      </c>
      <c r="BD50">
        <f t="shared" si="43"/>
        <v>19.523009200601646</v>
      </c>
      <c r="BE50">
        <f t="shared" si="44"/>
        <v>18.661432916851101</v>
      </c>
      <c r="BH50" s="76" t="s">
        <v>57</v>
      </c>
      <c r="BI50" s="76">
        <v>75</v>
      </c>
      <c r="BJ50" s="76">
        <v>5</v>
      </c>
      <c r="BK50" s="92">
        <f t="shared" si="45"/>
        <v>28.401977185350699</v>
      </c>
      <c r="BL50" s="93">
        <f t="shared" si="46"/>
        <v>26.134951319969396</v>
      </c>
      <c r="BM50" s="94">
        <f t="shared" si="47"/>
        <v>28.401977185350699</v>
      </c>
      <c r="BN50" s="93">
        <f t="shared" si="48"/>
        <v>23.647178636584826</v>
      </c>
      <c r="BO50" s="94">
        <f t="shared" si="49"/>
        <v>26.134951319969396</v>
      </c>
      <c r="BP50" s="93">
        <f t="shared" si="50"/>
        <v>20.993711976823388</v>
      </c>
      <c r="BQ50" s="94">
        <f t="shared" si="51"/>
        <v>23.647178636584826</v>
      </c>
      <c r="BR50" s="92">
        <f t="shared" si="52"/>
        <v>20.993711976823388</v>
      </c>
      <c r="BS50" s="92">
        <f t="shared" si="53"/>
        <v>21.928999980278082</v>
      </c>
      <c r="BT50" s="92">
        <f t="shared" si="54"/>
        <v>20.141754454732151</v>
      </c>
      <c r="BU50" s="92">
        <f t="shared" si="55"/>
        <v>18.932556835470081</v>
      </c>
    </row>
    <row r="51" spans="1:73" x14ac:dyDescent="0.3">
      <c r="B51">
        <f t="shared" si="9"/>
        <v>0.5</v>
      </c>
      <c r="C51">
        <f>V51-Computation!C$222</f>
        <v>29.25925925925926</v>
      </c>
      <c r="D51">
        <f>W51-Computation!D$222</f>
        <v>-5.5787037037037042</v>
      </c>
      <c r="F51">
        <f t="shared" si="56"/>
        <v>23.817816942729767</v>
      </c>
      <c r="G51">
        <f t="shared" si="11"/>
        <v>26.647516896433469</v>
      </c>
      <c r="J51">
        <f t="shared" si="58"/>
        <v>23.817816942729767</v>
      </c>
      <c r="K51">
        <f t="shared" si="58"/>
        <v>21.291329342729767</v>
      </c>
      <c r="L51">
        <f t="shared" si="58"/>
        <v>18.764841742729768</v>
      </c>
      <c r="M51">
        <f t="shared" si="58"/>
        <v>17.115071309975054</v>
      </c>
      <c r="N51">
        <f t="shared" si="58"/>
        <v>16.238354142729765</v>
      </c>
      <c r="O51">
        <f t="shared" si="58"/>
        <v>15.448831206883302</v>
      </c>
      <c r="P51">
        <f t="shared" si="58"/>
        <v>14.337995882970821</v>
      </c>
      <c r="Q51">
        <f t="shared" si="58"/>
        <v>13.630366942729767</v>
      </c>
      <c r="R51">
        <f t="shared" si="58"/>
        <v>11.592876942729767</v>
      </c>
      <c r="U51" s="73" t="s">
        <v>57</v>
      </c>
      <c r="V51" s="73">
        <v>75</v>
      </c>
      <c r="W51" s="73">
        <v>8</v>
      </c>
      <c r="X51" s="81">
        <f t="shared" si="14"/>
        <v>23.817816942729767</v>
      </c>
      <c r="Y51" s="84">
        <f t="shared" si="15"/>
        <v>21.291329342729767</v>
      </c>
      <c r="Z51" s="78">
        <f t="shared" si="16"/>
        <v>23.817816942729767</v>
      </c>
      <c r="AA51" s="84">
        <f t="shared" si="17"/>
        <v>18.764841742729768</v>
      </c>
      <c r="AB51" s="78">
        <f t="shared" si="18"/>
        <v>21.291329342729767</v>
      </c>
      <c r="AC51" s="84">
        <f t="shared" si="19"/>
        <v>16.238354142729765</v>
      </c>
      <c r="AD51" s="78">
        <f t="shared" si="20"/>
        <v>18.764841742729768</v>
      </c>
      <c r="AE51" s="81">
        <f t="shared" si="21"/>
        <v>16.238354142729765</v>
      </c>
      <c r="AF51" s="81">
        <f t="shared" si="22"/>
        <v>17.115071309975054</v>
      </c>
      <c r="AG51" s="81">
        <f t="shared" si="23"/>
        <v>15.448831206883302</v>
      </c>
      <c r="AH51" s="81">
        <f t="shared" si="24"/>
        <v>14.337995882970821</v>
      </c>
      <c r="AK51">
        <f t="shared" si="25"/>
        <v>26.647516896433469</v>
      </c>
      <c r="AL51">
        <f t="shared" si="26"/>
        <v>24.687944896433468</v>
      </c>
      <c r="AM51">
        <f t="shared" si="27"/>
        <v>22.72837289643347</v>
      </c>
      <c r="AN51">
        <f t="shared" si="28"/>
        <v>21.448792523090646</v>
      </c>
      <c r="AO51">
        <f t="shared" si="29"/>
        <v>20.768800896433468</v>
      </c>
      <c r="AP51">
        <f t="shared" si="30"/>
        <v>20.156438089490532</v>
      </c>
      <c r="AQ51">
        <f t="shared" si="31"/>
        <v>19.294861805739988</v>
      </c>
      <c r="AR51">
        <f t="shared" si="32"/>
        <v>18.746016896433467</v>
      </c>
      <c r="AS51">
        <f t="shared" si="33"/>
        <v>17.165716896433469</v>
      </c>
      <c r="AU51">
        <f t="shared" si="34"/>
        <v>26.647516896433469</v>
      </c>
      <c r="AV51">
        <f t="shared" si="35"/>
        <v>24.687944896433468</v>
      </c>
      <c r="AW51">
        <f t="shared" si="36"/>
        <v>26.647516896433469</v>
      </c>
      <c r="AX51">
        <f t="shared" si="37"/>
        <v>22.72837289643347</v>
      </c>
      <c r="AY51">
        <f t="shared" si="38"/>
        <v>24.687944896433468</v>
      </c>
      <c r="AZ51">
        <f t="shared" si="39"/>
        <v>20.768800896433468</v>
      </c>
      <c r="BA51">
        <f t="shared" si="40"/>
        <v>22.72837289643347</v>
      </c>
      <c r="BB51">
        <f t="shared" si="41"/>
        <v>20.768800896433468</v>
      </c>
      <c r="BC51">
        <f t="shared" si="42"/>
        <v>21.448792523090646</v>
      </c>
      <c r="BD51">
        <f t="shared" si="43"/>
        <v>20.156438089490532</v>
      </c>
      <c r="BE51">
        <f t="shared" si="44"/>
        <v>19.294861805739988</v>
      </c>
      <c r="BH51" s="73" t="s">
        <v>57</v>
      </c>
      <c r="BI51" s="73">
        <v>75</v>
      </c>
      <c r="BJ51" s="73">
        <v>8</v>
      </c>
      <c r="BK51" s="86">
        <f t="shared" si="45"/>
        <v>29.081445029531778</v>
      </c>
      <c r="BL51" s="87">
        <f t="shared" si="46"/>
        <v>26.893965594310735</v>
      </c>
      <c r="BM51" s="88">
        <f t="shared" si="47"/>
        <v>29.081445029531778</v>
      </c>
      <c r="BN51" s="87">
        <f t="shared" si="48"/>
        <v>24.472548706734749</v>
      </c>
      <c r="BO51" s="88">
        <f t="shared" si="49"/>
        <v>26.893965594310735</v>
      </c>
      <c r="BP51" s="87">
        <f t="shared" si="50"/>
        <v>21.865382011572304</v>
      </c>
      <c r="BQ51" s="88">
        <f t="shared" si="51"/>
        <v>24.472548706734749</v>
      </c>
      <c r="BR51" s="86">
        <f t="shared" si="52"/>
        <v>21.865382011572304</v>
      </c>
      <c r="BS51" s="86">
        <f t="shared" si="53"/>
        <v>22.787255729674918</v>
      </c>
      <c r="BT51" s="86">
        <f t="shared" si="54"/>
        <v>21.022872852036578</v>
      </c>
      <c r="BU51" s="86">
        <f t="shared" si="55"/>
        <v>19.822525016491166</v>
      </c>
    </row>
    <row r="52" spans="1:73" x14ac:dyDescent="0.3">
      <c r="B52">
        <f t="shared" si="9"/>
        <v>0.5</v>
      </c>
      <c r="C52">
        <f>V52-Computation!C$222</f>
        <v>29.25925925925926</v>
      </c>
      <c r="D52">
        <f>W52-Computation!D$222</f>
        <v>-0.57870370370370416</v>
      </c>
      <c r="F52">
        <f t="shared" si="56"/>
        <v>26.481681757544582</v>
      </c>
      <c r="G52">
        <f t="shared" si="11"/>
        <v>27.703231711248282</v>
      </c>
      <c r="J52">
        <f t="shared" si="58"/>
        <v>26.481681757544582</v>
      </c>
      <c r="K52">
        <f t="shared" si="58"/>
        <v>23.955194157544582</v>
      </c>
      <c r="L52">
        <f t="shared" si="58"/>
        <v>21.428706557544583</v>
      </c>
      <c r="M52">
        <f t="shared" si="58"/>
        <v>19.778936124789869</v>
      </c>
      <c r="N52">
        <f t="shared" si="58"/>
        <v>18.90221895754458</v>
      </c>
      <c r="O52">
        <f t="shared" si="58"/>
        <v>18.112696021698117</v>
      </c>
      <c r="P52">
        <f t="shared" si="58"/>
        <v>17.001860697785638</v>
      </c>
      <c r="Q52">
        <f t="shared" si="58"/>
        <v>16.29423175754458</v>
      </c>
      <c r="R52">
        <f t="shared" si="58"/>
        <v>14.256741757544582</v>
      </c>
      <c r="U52" s="73" t="s">
        <v>57</v>
      </c>
      <c r="V52" s="73">
        <v>75</v>
      </c>
      <c r="W52" s="73">
        <v>13</v>
      </c>
      <c r="X52" s="81">
        <f t="shared" si="14"/>
        <v>26.481681757544582</v>
      </c>
      <c r="Y52" s="84">
        <f t="shared" si="15"/>
        <v>23.955194157544582</v>
      </c>
      <c r="Z52" s="78">
        <f t="shared" si="16"/>
        <v>26.481681757544582</v>
      </c>
      <c r="AA52" s="84">
        <f t="shared" si="17"/>
        <v>21.428706557544583</v>
      </c>
      <c r="AB52" s="78">
        <f t="shared" si="18"/>
        <v>23.955194157544582</v>
      </c>
      <c r="AC52" s="84">
        <f t="shared" si="19"/>
        <v>18.90221895754458</v>
      </c>
      <c r="AD52" s="78">
        <f t="shared" si="20"/>
        <v>21.428706557544583</v>
      </c>
      <c r="AE52" s="81">
        <f t="shared" si="21"/>
        <v>18.90221895754458</v>
      </c>
      <c r="AF52" s="81">
        <f t="shared" si="22"/>
        <v>19.778936124789869</v>
      </c>
      <c r="AG52" s="81">
        <f t="shared" si="23"/>
        <v>18.112696021698117</v>
      </c>
      <c r="AH52" s="81">
        <f t="shared" si="24"/>
        <v>17.001860697785638</v>
      </c>
      <c r="AK52">
        <f t="shared" si="25"/>
        <v>27.703231711248282</v>
      </c>
      <c r="AL52">
        <f t="shared" si="26"/>
        <v>25.743659711248281</v>
      </c>
      <c r="AM52">
        <f t="shared" si="27"/>
        <v>23.784087711248283</v>
      </c>
      <c r="AN52">
        <f t="shared" si="28"/>
        <v>22.504507337905459</v>
      </c>
      <c r="AO52">
        <f t="shared" si="29"/>
        <v>21.824515711248281</v>
      </c>
      <c r="AP52">
        <f t="shared" si="30"/>
        <v>21.212152904305345</v>
      </c>
      <c r="AQ52">
        <f t="shared" si="31"/>
        <v>20.350576620554801</v>
      </c>
      <c r="AR52">
        <f t="shared" si="32"/>
        <v>19.80173171124828</v>
      </c>
      <c r="AS52">
        <f t="shared" si="33"/>
        <v>18.221431711248282</v>
      </c>
      <c r="AU52">
        <f t="shared" si="34"/>
        <v>27.703231711248282</v>
      </c>
      <c r="AV52">
        <f t="shared" si="35"/>
        <v>25.743659711248281</v>
      </c>
      <c r="AW52">
        <f t="shared" si="36"/>
        <v>27.703231711248282</v>
      </c>
      <c r="AX52">
        <f t="shared" si="37"/>
        <v>23.784087711248283</v>
      </c>
      <c r="AY52">
        <f t="shared" si="38"/>
        <v>25.743659711248281</v>
      </c>
      <c r="AZ52">
        <f t="shared" si="39"/>
        <v>21.824515711248281</v>
      </c>
      <c r="BA52">
        <f t="shared" si="40"/>
        <v>23.784087711248283</v>
      </c>
      <c r="BB52">
        <f t="shared" si="41"/>
        <v>21.824515711248281</v>
      </c>
      <c r="BC52">
        <f t="shared" si="42"/>
        <v>22.504507337905459</v>
      </c>
      <c r="BD52">
        <f t="shared" si="43"/>
        <v>21.212152904305345</v>
      </c>
      <c r="BE52">
        <f t="shared" si="44"/>
        <v>20.350576620554801</v>
      </c>
      <c r="BH52" s="73" t="s">
        <v>57</v>
      </c>
      <c r="BI52" s="73">
        <v>75</v>
      </c>
      <c r="BJ52" s="73">
        <v>13</v>
      </c>
      <c r="BK52" s="86">
        <f t="shared" si="45"/>
        <v>30.152901933271568</v>
      </c>
      <c r="BL52" s="87">
        <f t="shared" si="46"/>
        <v>28.103711045033378</v>
      </c>
      <c r="BM52" s="88">
        <f t="shared" si="47"/>
        <v>30.152901933271568</v>
      </c>
      <c r="BN52" s="87">
        <f t="shared" si="48"/>
        <v>25.803739572215967</v>
      </c>
      <c r="BO52" s="88">
        <f t="shared" si="49"/>
        <v>28.103711045033378</v>
      </c>
      <c r="BP52" s="87">
        <f t="shared" si="50"/>
        <v>23.289356534450146</v>
      </c>
      <c r="BQ52" s="88">
        <f t="shared" si="51"/>
        <v>25.803739572215967</v>
      </c>
      <c r="BR52" s="86">
        <f t="shared" si="52"/>
        <v>23.289356534450146</v>
      </c>
      <c r="BS52" s="86">
        <f t="shared" si="53"/>
        <v>24.182979422993323</v>
      </c>
      <c r="BT52" s="86">
        <f t="shared" si="54"/>
        <v>22.468260201772544</v>
      </c>
      <c r="BU52" s="86">
        <f t="shared" si="55"/>
        <v>21.291085816643381</v>
      </c>
    </row>
    <row r="53" spans="1:73" x14ac:dyDescent="0.3">
      <c r="B53">
        <f t="shared" si="9"/>
        <v>0.5</v>
      </c>
      <c r="C53">
        <f>V53-Computation!C$222</f>
        <v>29.25925925925926</v>
      </c>
      <c r="D53">
        <f>W53-Computation!D$222</f>
        <v>4.4212962962962958</v>
      </c>
      <c r="F53">
        <f t="shared" si="56"/>
        <v>29.145546572359397</v>
      </c>
      <c r="G53">
        <f t="shared" si="11"/>
        <v>28.758946526063102</v>
      </c>
      <c r="J53">
        <f t="shared" si="58"/>
        <v>29.145546572359397</v>
      </c>
      <c r="K53">
        <f t="shared" si="58"/>
        <v>26.619058972359397</v>
      </c>
      <c r="L53">
        <f t="shared" si="58"/>
        <v>24.092571372359398</v>
      </c>
      <c r="M53">
        <f t="shared" si="58"/>
        <v>22.442800939604684</v>
      </c>
      <c r="N53">
        <f t="shared" si="58"/>
        <v>21.566083772359395</v>
      </c>
      <c r="O53">
        <f t="shared" si="58"/>
        <v>20.776560836512932</v>
      </c>
      <c r="P53">
        <f t="shared" si="58"/>
        <v>19.665725512600453</v>
      </c>
      <c r="Q53">
        <f t="shared" si="58"/>
        <v>18.958096572359395</v>
      </c>
      <c r="R53">
        <f t="shared" si="58"/>
        <v>16.920606572359397</v>
      </c>
      <c r="U53" s="75" t="s">
        <v>57</v>
      </c>
      <c r="V53" s="75">
        <v>75</v>
      </c>
      <c r="W53" s="75">
        <v>18</v>
      </c>
      <c r="X53" s="80">
        <f t="shared" si="14"/>
        <v>29.145546572359397</v>
      </c>
      <c r="Y53" s="83">
        <f t="shared" si="15"/>
        <v>26.619058972359397</v>
      </c>
      <c r="Z53" s="77">
        <f t="shared" si="16"/>
        <v>29.145546572359397</v>
      </c>
      <c r="AA53" s="83">
        <f t="shared" si="17"/>
        <v>24.092571372359398</v>
      </c>
      <c r="AB53" s="77">
        <f t="shared" si="18"/>
        <v>26.619058972359397</v>
      </c>
      <c r="AC53" s="83">
        <f t="shared" si="19"/>
        <v>21.566083772359395</v>
      </c>
      <c r="AD53" s="77">
        <f t="shared" si="20"/>
        <v>24.092571372359398</v>
      </c>
      <c r="AE53" s="80">
        <f t="shared" si="21"/>
        <v>21.566083772359395</v>
      </c>
      <c r="AF53" s="80">
        <f t="shared" si="22"/>
        <v>22.442800939604684</v>
      </c>
      <c r="AG53" s="80">
        <f t="shared" si="23"/>
        <v>20.776560836512932</v>
      </c>
      <c r="AH53" s="80">
        <f t="shared" si="24"/>
        <v>19.665725512600453</v>
      </c>
      <c r="AK53">
        <f t="shared" si="25"/>
        <v>28.758946526063102</v>
      </c>
      <c r="AL53">
        <f t="shared" si="26"/>
        <v>26.799374526063101</v>
      </c>
      <c r="AM53">
        <f t="shared" si="27"/>
        <v>24.839802526063103</v>
      </c>
      <c r="AN53">
        <f t="shared" si="28"/>
        <v>23.560222152720279</v>
      </c>
      <c r="AO53">
        <f t="shared" si="29"/>
        <v>22.880230526063102</v>
      </c>
      <c r="AP53">
        <f t="shared" si="30"/>
        <v>22.267867719120165</v>
      </c>
      <c r="AQ53">
        <f t="shared" si="31"/>
        <v>21.406291435369621</v>
      </c>
      <c r="AR53">
        <f t="shared" si="32"/>
        <v>20.8574465260631</v>
      </c>
      <c r="AS53">
        <f t="shared" si="33"/>
        <v>19.277146526063103</v>
      </c>
      <c r="AU53">
        <f t="shared" si="34"/>
        <v>28.758946526063102</v>
      </c>
      <c r="AV53">
        <f t="shared" si="35"/>
        <v>26.799374526063101</v>
      </c>
      <c r="AW53">
        <f t="shared" si="36"/>
        <v>28.758946526063102</v>
      </c>
      <c r="AX53">
        <f t="shared" si="37"/>
        <v>24.839802526063103</v>
      </c>
      <c r="AY53">
        <f t="shared" si="38"/>
        <v>26.799374526063101</v>
      </c>
      <c r="AZ53">
        <f t="shared" si="39"/>
        <v>22.880230526063102</v>
      </c>
      <c r="BA53">
        <f t="shared" si="40"/>
        <v>24.839802526063103</v>
      </c>
      <c r="BB53">
        <f t="shared" si="41"/>
        <v>22.880230526063102</v>
      </c>
      <c r="BC53">
        <f t="shared" si="42"/>
        <v>23.560222152720279</v>
      </c>
      <c r="BD53">
        <f t="shared" si="43"/>
        <v>22.267867719120165</v>
      </c>
      <c r="BE53">
        <f t="shared" si="44"/>
        <v>21.406291435369621</v>
      </c>
      <c r="BH53" s="75" t="s">
        <v>57</v>
      </c>
      <c r="BI53" s="75">
        <v>75</v>
      </c>
      <c r="BJ53" s="75">
        <v>18</v>
      </c>
      <c r="BK53" s="89">
        <f t="shared" si="45"/>
        <v>31.146893234574694</v>
      </c>
      <c r="BL53" s="90">
        <f t="shared" si="46"/>
        <v>29.240294685428744</v>
      </c>
      <c r="BM53" s="91">
        <f t="shared" si="47"/>
        <v>31.146893234574694</v>
      </c>
      <c r="BN53" s="90">
        <f t="shared" si="48"/>
        <v>27.07231918740472</v>
      </c>
      <c r="BO53" s="91">
        <f t="shared" si="49"/>
        <v>29.240294685428744</v>
      </c>
      <c r="BP53" s="90">
        <f t="shared" si="50"/>
        <v>24.667588796818979</v>
      </c>
      <c r="BQ53" s="91">
        <f t="shared" si="51"/>
        <v>27.07231918740472</v>
      </c>
      <c r="BR53" s="89">
        <f t="shared" si="52"/>
        <v>24.667588796818979</v>
      </c>
      <c r="BS53" s="89">
        <f t="shared" si="53"/>
        <v>25.526435471307146</v>
      </c>
      <c r="BT53" s="89">
        <f t="shared" si="54"/>
        <v>23.87432701357822</v>
      </c>
      <c r="BU53" s="89">
        <f t="shared" si="55"/>
        <v>22.730115017021998</v>
      </c>
    </row>
    <row r="54" spans="1:73" x14ac:dyDescent="0.3">
      <c r="B54">
        <f t="shared" si="9"/>
        <v>0.5</v>
      </c>
      <c r="C54">
        <f>V54-Computation!C$222</f>
        <v>39.25925925925926</v>
      </c>
      <c r="D54">
        <f>W54-Computation!D$222</f>
        <v>-8.5787037037037042</v>
      </c>
      <c r="F54">
        <f t="shared" si="56"/>
        <v>20.47940870198903</v>
      </c>
      <c r="G54">
        <f t="shared" si="11"/>
        <v>25.098786155692729</v>
      </c>
      <c r="J54">
        <f t="shared" si="58"/>
        <v>20.47940870198903</v>
      </c>
      <c r="K54">
        <f t="shared" si="58"/>
        <v>17.95292110198903</v>
      </c>
      <c r="L54">
        <f t="shared" si="58"/>
        <v>15.426433501989031</v>
      </c>
      <c r="M54">
        <f t="shared" si="58"/>
        <v>13.776663069234317</v>
      </c>
      <c r="N54">
        <f t="shared" si="58"/>
        <v>12.899945901989028</v>
      </c>
      <c r="O54">
        <f t="shared" si="58"/>
        <v>12.110422966142565</v>
      </c>
      <c r="P54">
        <f t="shared" si="58"/>
        <v>10.999587642230084</v>
      </c>
      <c r="Q54">
        <f t="shared" si="58"/>
        <v>10.29195870198903</v>
      </c>
      <c r="R54">
        <f t="shared" si="58"/>
        <v>8.2544687019890297</v>
      </c>
      <c r="U54" s="76" t="s">
        <v>57</v>
      </c>
      <c r="V54" s="76">
        <v>85</v>
      </c>
      <c r="W54" s="76">
        <v>5</v>
      </c>
      <c r="X54" s="82">
        <f t="shared" si="14"/>
        <v>20.47940870198903</v>
      </c>
      <c r="Y54" s="85">
        <f t="shared" si="15"/>
        <v>17.95292110198903</v>
      </c>
      <c r="Z54" s="79">
        <f t="shared" si="16"/>
        <v>20.47940870198903</v>
      </c>
      <c r="AA54" s="85">
        <f t="shared" si="17"/>
        <v>15.426433501989031</v>
      </c>
      <c r="AB54" s="79">
        <f t="shared" si="18"/>
        <v>17.95292110198903</v>
      </c>
      <c r="AC54" s="85">
        <f t="shared" si="19"/>
        <v>12.899945901989028</v>
      </c>
      <c r="AD54" s="79">
        <f t="shared" si="20"/>
        <v>15.426433501989031</v>
      </c>
      <c r="AE54" s="82">
        <f t="shared" si="21"/>
        <v>12.899945901989028</v>
      </c>
      <c r="AF54" s="82">
        <f t="shared" si="22"/>
        <v>13.776663069234317</v>
      </c>
      <c r="AG54" s="82">
        <f t="shared" si="23"/>
        <v>12.110422966142565</v>
      </c>
      <c r="AH54" s="82">
        <f t="shared" si="24"/>
        <v>10.999587642230084</v>
      </c>
      <c r="AK54">
        <f t="shared" si="25"/>
        <v>25.098786155692729</v>
      </c>
      <c r="AL54">
        <f t="shared" si="26"/>
        <v>23.139214155692727</v>
      </c>
      <c r="AM54">
        <f t="shared" si="27"/>
        <v>21.179642155692729</v>
      </c>
      <c r="AN54">
        <f t="shared" si="28"/>
        <v>19.900061782349905</v>
      </c>
      <c r="AO54">
        <f t="shared" si="29"/>
        <v>19.220070155692728</v>
      </c>
      <c r="AP54">
        <f t="shared" si="30"/>
        <v>18.607707348749791</v>
      </c>
      <c r="AQ54">
        <f t="shared" si="31"/>
        <v>17.746131064999247</v>
      </c>
      <c r="AR54">
        <f t="shared" si="32"/>
        <v>17.19728615569273</v>
      </c>
      <c r="AS54">
        <f t="shared" si="33"/>
        <v>15.616986155692729</v>
      </c>
      <c r="AU54">
        <f t="shared" si="34"/>
        <v>25.098786155692729</v>
      </c>
      <c r="AV54">
        <f t="shared" si="35"/>
        <v>23.139214155692727</v>
      </c>
      <c r="AW54">
        <f t="shared" si="36"/>
        <v>25.098786155692729</v>
      </c>
      <c r="AX54">
        <f t="shared" si="37"/>
        <v>21.179642155692729</v>
      </c>
      <c r="AY54">
        <f t="shared" si="38"/>
        <v>23.139214155692727</v>
      </c>
      <c r="AZ54">
        <f t="shared" si="39"/>
        <v>19.220070155692728</v>
      </c>
      <c r="BA54">
        <f t="shared" si="40"/>
        <v>21.179642155692729</v>
      </c>
      <c r="BB54">
        <f t="shared" si="41"/>
        <v>19.220070155692728</v>
      </c>
      <c r="BC54">
        <f t="shared" si="42"/>
        <v>19.900061782349905</v>
      </c>
      <c r="BD54">
        <f t="shared" si="43"/>
        <v>18.607707348749791</v>
      </c>
      <c r="BE54">
        <f t="shared" si="44"/>
        <v>17.746131064999247</v>
      </c>
      <c r="BH54" s="76" t="s">
        <v>57</v>
      </c>
      <c r="BI54" s="76">
        <v>85</v>
      </c>
      <c r="BJ54" s="76">
        <v>5</v>
      </c>
      <c r="BK54" s="92">
        <f t="shared" si="45"/>
        <v>27.373175413809033</v>
      </c>
      <c r="BL54" s="93">
        <f t="shared" si="46"/>
        <v>24.997543311391684</v>
      </c>
      <c r="BM54" s="94">
        <f t="shared" si="47"/>
        <v>27.373175413809033</v>
      </c>
      <c r="BN54" s="93">
        <f t="shared" si="48"/>
        <v>22.424277290712368</v>
      </c>
      <c r="BO54" s="94">
        <f t="shared" si="49"/>
        <v>24.997543311391684</v>
      </c>
      <c r="BP54" s="93">
        <f t="shared" si="50"/>
        <v>19.717698778447367</v>
      </c>
      <c r="BQ54" s="94">
        <f t="shared" si="51"/>
        <v>22.424277290712368</v>
      </c>
      <c r="BR54" s="92">
        <f t="shared" si="52"/>
        <v>19.717698778447367</v>
      </c>
      <c r="BS54" s="92">
        <f t="shared" si="53"/>
        <v>20.667273385986331</v>
      </c>
      <c r="BT54" s="92">
        <f t="shared" si="54"/>
        <v>18.856889323549353</v>
      </c>
      <c r="BU54" s="92">
        <f t="shared" si="55"/>
        <v>17.641885412744745</v>
      </c>
    </row>
    <row r="55" spans="1:73" x14ac:dyDescent="0.3">
      <c r="B55">
        <f t="shared" si="9"/>
        <v>0.5</v>
      </c>
      <c r="C55">
        <f>V55-Computation!C$222</f>
        <v>39.25925925925926</v>
      </c>
      <c r="D55">
        <f>W55-Computation!D$222</f>
        <v>-5.5787037037037042</v>
      </c>
      <c r="F55">
        <f t="shared" si="56"/>
        <v>22.662427590877918</v>
      </c>
      <c r="G55">
        <f t="shared" si="11"/>
        <v>25.968615044581618</v>
      </c>
      <c r="J55">
        <f t="shared" si="58"/>
        <v>22.662427590877918</v>
      </c>
      <c r="K55">
        <f t="shared" si="58"/>
        <v>20.135939990877919</v>
      </c>
      <c r="L55">
        <f t="shared" si="58"/>
        <v>17.609452390877919</v>
      </c>
      <c r="M55">
        <f t="shared" si="58"/>
        <v>15.959681958123205</v>
      </c>
      <c r="N55">
        <f t="shared" si="58"/>
        <v>15.082964790877917</v>
      </c>
      <c r="O55">
        <f t="shared" si="58"/>
        <v>14.293441855031453</v>
      </c>
      <c r="P55">
        <f t="shared" si="58"/>
        <v>13.182606531118973</v>
      </c>
      <c r="Q55">
        <f t="shared" si="58"/>
        <v>12.474977590877918</v>
      </c>
      <c r="R55">
        <f t="shared" si="58"/>
        <v>10.437487590877918</v>
      </c>
      <c r="U55" s="73" t="s">
        <v>57</v>
      </c>
      <c r="V55" s="73">
        <v>85</v>
      </c>
      <c r="W55" s="73">
        <v>8</v>
      </c>
      <c r="X55" s="81">
        <f t="shared" si="14"/>
        <v>22.662427590877918</v>
      </c>
      <c r="Y55" s="84">
        <f t="shared" si="15"/>
        <v>20.135939990877919</v>
      </c>
      <c r="Z55" s="78">
        <f t="shared" si="16"/>
        <v>22.662427590877918</v>
      </c>
      <c r="AA55" s="84">
        <f t="shared" si="17"/>
        <v>17.609452390877919</v>
      </c>
      <c r="AB55" s="78">
        <f t="shared" si="18"/>
        <v>20.135939990877919</v>
      </c>
      <c r="AC55" s="84">
        <f t="shared" si="19"/>
        <v>15.082964790877917</v>
      </c>
      <c r="AD55" s="78">
        <f t="shared" si="20"/>
        <v>17.609452390877919</v>
      </c>
      <c r="AE55" s="81">
        <f t="shared" si="21"/>
        <v>15.082964790877917</v>
      </c>
      <c r="AF55" s="81">
        <f t="shared" si="22"/>
        <v>15.959681958123205</v>
      </c>
      <c r="AG55" s="81">
        <f t="shared" si="23"/>
        <v>14.293441855031453</v>
      </c>
      <c r="AH55" s="81">
        <f t="shared" si="24"/>
        <v>13.182606531118973</v>
      </c>
      <c r="AK55">
        <f t="shared" si="25"/>
        <v>25.968615044581618</v>
      </c>
      <c r="AL55">
        <f t="shared" si="26"/>
        <v>24.009043044581617</v>
      </c>
      <c r="AM55">
        <f t="shared" si="27"/>
        <v>22.049471044581619</v>
      </c>
      <c r="AN55">
        <f t="shared" si="28"/>
        <v>20.769890671238795</v>
      </c>
      <c r="AO55">
        <f t="shared" si="29"/>
        <v>20.089899044581617</v>
      </c>
      <c r="AP55">
        <f t="shared" si="30"/>
        <v>19.477536237638681</v>
      </c>
      <c r="AQ55">
        <f t="shared" si="31"/>
        <v>18.615959953888137</v>
      </c>
      <c r="AR55">
        <f t="shared" si="32"/>
        <v>18.06711504458162</v>
      </c>
      <c r="AS55">
        <f t="shared" si="33"/>
        <v>16.486815044581618</v>
      </c>
      <c r="AU55">
        <f t="shared" si="34"/>
        <v>25.968615044581618</v>
      </c>
      <c r="AV55">
        <f t="shared" si="35"/>
        <v>24.009043044581617</v>
      </c>
      <c r="AW55">
        <f t="shared" si="36"/>
        <v>25.968615044581618</v>
      </c>
      <c r="AX55">
        <f t="shared" si="37"/>
        <v>22.049471044581619</v>
      </c>
      <c r="AY55">
        <f t="shared" si="38"/>
        <v>24.009043044581617</v>
      </c>
      <c r="AZ55">
        <f t="shared" si="39"/>
        <v>20.089899044581617</v>
      </c>
      <c r="BA55">
        <f t="shared" si="40"/>
        <v>22.049471044581619</v>
      </c>
      <c r="BB55">
        <f t="shared" si="41"/>
        <v>20.089899044581617</v>
      </c>
      <c r="BC55">
        <f t="shared" si="42"/>
        <v>20.769890671238795</v>
      </c>
      <c r="BD55">
        <f t="shared" si="43"/>
        <v>19.477536237638681</v>
      </c>
      <c r="BE55">
        <f t="shared" si="44"/>
        <v>18.615959953888137</v>
      </c>
      <c r="BH55" s="73" t="s">
        <v>57</v>
      </c>
      <c r="BI55" s="73">
        <v>85</v>
      </c>
      <c r="BJ55" s="73">
        <v>8</v>
      </c>
      <c r="BK55" s="86">
        <f t="shared" si="45"/>
        <v>28.352162403186107</v>
      </c>
      <c r="BL55" s="87">
        <f t="shared" si="46"/>
        <v>26.079550782680556</v>
      </c>
      <c r="BM55" s="88">
        <f t="shared" si="47"/>
        <v>28.352162403186107</v>
      </c>
      <c r="BN55" s="87">
        <f t="shared" si="48"/>
        <v>23.587228322410738</v>
      </c>
      <c r="BO55" s="88">
        <f t="shared" si="49"/>
        <v>26.079550782680556</v>
      </c>
      <c r="BP55" s="87">
        <f t="shared" si="50"/>
        <v>20.930729117056867</v>
      </c>
      <c r="BQ55" s="88">
        <f t="shared" si="51"/>
        <v>23.587228322410738</v>
      </c>
      <c r="BR55" s="86">
        <f t="shared" si="52"/>
        <v>20.930729117056867</v>
      </c>
      <c r="BS55" s="86">
        <f t="shared" si="53"/>
        <v>21.866871725167325</v>
      </c>
      <c r="BT55" s="86">
        <f t="shared" si="54"/>
        <v>20.0781960912418</v>
      </c>
      <c r="BU55" s="86">
        <f t="shared" si="55"/>
        <v>18.86851372845209</v>
      </c>
    </row>
    <row r="56" spans="1:73" x14ac:dyDescent="0.3">
      <c r="B56">
        <f t="shared" si="9"/>
        <v>0.5</v>
      </c>
      <c r="C56">
        <f>V56-Computation!C$222</f>
        <v>39.25925925925926</v>
      </c>
      <c r="D56">
        <f>W56-Computation!D$222</f>
        <v>-0.57870370370370416</v>
      </c>
      <c r="F56">
        <f t="shared" si="56"/>
        <v>26.300792405692732</v>
      </c>
      <c r="G56">
        <f t="shared" si="11"/>
        <v>27.418329859396433</v>
      </c>
      <c r="J56">
        <f t="shared" ref="J56:R57" si="59">$F56+$F$8*J$10</f>
        <v>26.300792405692732</v>
      </c>
      <c r="K56">
        <f t="shared" si="59"/>
        <v>23.774304805692733</v>
      </c>
      <c r="L56">
        <f t="shared" si="59"/>
        <v>21.247817205692733</v>
      </c>
      <c r="M56">
        <f t="shared" si="59"/>
        <v>19.598046772938019</v>
      </c>
      <c r="N56">
        <f t="shared" si="59"/>
        <v>18.721329605692731</v>
      </c>
      <c r="O56">
        <f t="shared" si="59"/>
        <v>17.931806669846267</v>
      </c>
      <c r="P56">
        <f t="shared" si="59"/>
        <v>16.820971345933785</v>
      </c>
      <c r="Q56">
        <f t="shared" si="59"/>
        <v>16.113342405692734</v>
      </c>
      <c r="R56">
        <f t="shared" si="59"/>
        <v>14.075852405692732</v>
      </c>
      <c r="U56" s="73" t="s">
        <v>57</v>
      </c>
      <c r="V56" s="73">
        <v>85</v>
      </c>
      <c r="W56" s="73">
        <v>13</v>
      </c>
      <c r="X56" s="81">
        <f t="shared" si="14"/>
        <v>26.300792405692732</v>
      </c>
      <c r="Y56" s="84">
        <f t="shared" si="15"/>
        <v>23.774304805692733</v>
      </c>
      <c r="Z56" s="78">
        <f t="shared" si="16"/>
        <v>26.300792405692732</v>
      </c>
      <c r="AA56" s="84">
        <f t="shared" si="17"/>
        <v>21.247817205692733</v>
      </c>
      <c r="AB56" s="78">
        <f t="shared" si="18"/>
        <v>23.774304805692733</v>
      </c>
      <c r="AC56" s="84">
        <f t="shared" si="19"/>
        <v>18.721329605692731</v>
      </c>
      <c r="AD56" s="78">
        <f t="shared" si="20"/>
        <v>21.247817205692733</v>
      </c>
      <c r="AE56" s="81">
        <f t="shared" si="21"/>
        <v>18.721329605692731</v>
      </c>
      <c r="AF56" s="81">
        <f t="shared" si="22"/>
        <v>19.598046772938019</v>
      </c>
      <c r="AG56" s="81">
        <f t="shared" si="23"/>
        <v>17.931806669846267</v>
      </c>
      <c r="AH56" s="81">
        <f t="shared" si="24"/>
        <v>16.820971345933785</v>
      </c>
      <c r="AK56">
        <f t="shared" si="25"/>
        <v>27.418329859396433</v>
      </c>
      <c r="AL56">
        <f t="shared" si="26"/>
        <v>25.458757859396432</v>
      </c>
      <c r="AM56">
        <f t="shared" si="27"/>
        <v>23.499185859396434</v>
      </c>
      <c r="AN56">
        <f t="shared" si="28"/>
        <v>22.219605486053609</v>
      </c>
      <c r="AO56">
        <f t="shared" si="29"/>
        <v>21.539613859396432</v>
      </c>
      <c r="AP56">
        <f t="shared" si="30"/>
        <v>20.927251052453496</v>
      </c>
      <c r="AQ56">
        <f t="shared" si="31"/>
        <v>20.065674768702952</v>
      </c>
      <c r="AR56">
        <f t="shared" si="32"/>
        <v>19.516829859396431</v>
      </c>
      <c r="AS56">
        <f t="shared" si="33"/>
        <v>17.936529859396433</v>
      </c>
      <c r="AU56">
        <f t="shared" si="34"/>
        <v>27.418329859396433</v>
      </c>
      <c r="AV56">
        <f t="shared" si="35"/>
        <v>25.458757859396432</v>
      </c>
      <c r="AW56">
        <f t="shared" si="36"/>
        <v>27.418329859396433</v>
      </c>
      <c r="AX56">
        <f t="shared" si="37"/>
        <v>23.499185859396434</v>
      </c>
      <c r="AY56">
        <f t="shared" si="38"/>
        <v>25.458757859396432</v>
      </c>
      <c r="AZ56">
        <f t="shared" si="39"/>
        <v>21.539613859396432</v>
      </c>
      <c r="BA56">
        <f t="shared" si="40"/>
        <v>23.499185859396434</v>
      </c>
      <c r="BB56">
        <f t="shared" si="41"/>
        <v>21.539613859396432</v>
      </c>
      <c r="BC56">
        <f t="shared" si="42"/>
        <v>22.219605486053609</v>
      </c>
      <c r="BD56">
        <f t="shared" si="43"/>
        <v>20.927251052453496</v>
      </c>
      <c r="BE56">
        <f t="shared" si="44"/>
        <v>20.065674768702952</v>
      </c>
      <c r="BH56" s="73" t="s">
        <v>57</v>
      </c>
      <c r="BI56" s="73">
        <v>85</v>
      </c>
      <c r="BJ56" s="73">
        <v>13</v>
      </c>
      <c r="BK56" s="86">
        <f t="shared" si="45"/>
        <v>29.871346957968438</v>
      </c>
      <c r="BL56" s="87">
        <f t="shared" si="46"/>
        <v>27.784279723653217</v>
      </c>
      <c r="BM56" s="88">
        <f t="shared" si="47"/>
        <v>29.871346957968438</v>
      </c>
      <c r="BN56" s="87">
        <f t="shared" si="48"/>
        <v>25.450349190582767</v>
      </c>
      <c r="BO56" s="88">
        <f t="shared" si="49"/>
        <v>27.784279723653217</v>
      </c>
      <c r="BP56" s="87">
        <f t="shared" si="50"/>
        <v>22.909131784815319</v>
      </c>
      <c r="BQ56" s="88">
        <f t="shared" si="51"/>
        <v>25.450349190582767</v>
      </c>
      <c r="BR56" s="86">
        <f t="shared" si="52"/>
        <v>22.909131784815319</v>
      </c>
      <c r="BS56" s="86">
        <f t="shared" si="53"/>
        <v>23.81106454420809</v>
      </c>
      <c r="BT56" s="86">
        <f t="shared" si="54"/>
        <v>22.081589633346308</v>
      </c>
      <c r="BU56" s="86">
        <f t="shared" si="55"/>
        <v>20.897156862279839</v>
      </c>
    </row>
    <row r="57" spans="1:73" x14ac:dyDescent="0.3">
      <c r="B57">
        <f t="shared" si="9"/>
        <v>0.5</v>
      </c>
      <c r="C57">
        <f>V57-Computation!C$222</f>
        <v>39.25925925925926</v>
      </c>
      <c r="D57">
        <f>W57-Computation!D$222</f>
        <v>4.4212962962962958</v>
      </c>
      <c r="F57">
        <f t="shared" si="56"/>
        <v>29.939157220507546</v>
      </c>
      <c r="G57">
        <f t="shared" si="11"/>
        <v>28.868044674211248</v>
      </c>
      <c r="J57">
        <f t="shared" si="59"/>
        <v>29.939157220507546</v>
      </c>
      <c r="K57">
        <f t="shared" si="59"/>
        <v>27.412669620507547</v>
      </c>
      <c r="L57">
        <f t="shared" si="59"/>
        <v>24.886182020507547</v>
      </c>
      <c r="M57">
        <f t="shared" si="59"/>
        <v>23.236411587752833</v>
      </c>
      <c r="N57">
        <f t="shared" si="59"/>
        <v>22.359694420507545</v>
      </c>
      <c r="O57">
        <f t="shared" si="59"/>
        <v>21.570171484661081</v>
      </c>
      <c r="P57">
        <f t="shared" si="59"/>
        <v>20.459336160748599</v>
      </c>
      <c r="Q57">
        <f t="shared" si="59"/>
        <v>19.751707220507548</v>
      </c>
      <c r="R57">
        <f t="shared" si="59"/>
        <v>17.714217220507546</v>
      </c>
      <c r="U57" s="75" t="s">
        <v>57</v>
      </c>
      <c r="V57" s="75">
        <v>85</v>
      </c>
      <c r="W57" s="75">
        <v>18</v>
      </c>
      <c r="X57" s="80">
        <f t="shared" si="14"/>
        <v>29.939157220507546</v>
      </c>
      <c r="Y57" s="83">
        <f t="shared" si="15"/>
        <v>27.412669620507547</v>
      </c>
      <c r="Z57" s="77">
        <f t="shared" si="16"/>
        <v>29.939157220507546</v>
      </c>
      <c r="AA57" s="83">
        <f t="shared" si="17"/>
        <v>24.886182020507547</v>
      </c>
      <c r="AB57" s="77">
        <f t="shared" si="18"/>
        <v>27.412669620507547</v>
      </c>
      <c r="AC57" s="83">
        <f t="shared" si="19"/>
        <v>22.359694420507545</v>
      </c>
      <c r="AD57" s="77">
        <f t="shared" si="20"/>
        <v>24.886182020507547</v>
      </c>
      <c r="AE57" s="80">
        <f t="shared" si="21"/>
        <v>22.359694420507545</v>
      </c>
      <c r="AF57" s="80">
        <f t="shared" si="22"/>
        <v>23.236411587752833</v>
      </c>
      <c r="AG57" s="80">
        <f t="shared" si="23"/>
        <v>21.570171484661081</v>
      </c>
      <c r="AH57" s="80">
        <f t="shared" si="24"/>
        <v>20.459336160748599</v>
      </c>
      <c r="AK57">
        <f t="shared" si="25"/>
        <v>28.868044674211248</v>
      </c>
      <c r="AL57">
        <f t="shared" si="26"/>
        <v>26.908472674211247</v>
      </c>
      <c r="AM57">
        <f t="shared" si="27"/>
        <v>24.948900674211249</v>
      </c>
      <c r="AN57">
        <f t="shared" si="28"/>
        <v>23.669320300868424</v>
      </c>
      <c r="AO57">
        <f t="shared" si="29"/>
        <v>22.989328674211247</v>
      </c>
      <c r="AP57">
        <f t="shared" si="30"/>
        <v>22.376965867268311</v>
      </c>
      <c r="AQ57">
        <f t="shared" si="31"/>
        <v>21.515389583517766</v>
      </c>
      <c r="AR57">
        <f t="shared" si="32"/>
        <v>20.966544674211249</v>
      </c>
      <c r="AS57">
        <f t="shared" si="33"/>
        <v>19.386244674211248</v>
      </c>
      <c r="AU57">
        <f t="shared" si="34"/>
        <v>28.868044674211248</v>
      </c>
      <c r="AV57">
        <f t="shared" si="35"/>
        <v>26.908472674211247</v>
      </c>
      <c r="AW57">
        <f t="shared" si="36"/>
        <v>28.868044674211248</v>
      </c>
      <c r="AX57">
        <f t="shared" si="37"/>
        <v>24.948900674211249</v>
      </c>
      <c r="AY57">
        <f t="shared" si="38"/>
        <v>26.908472674211247</v>
      </c>
      <c r="AZ57">
        <f t="shared" si="39"/>
        <v>22.989328674211247</v>
      </c>
      <c r="BA57">
        <f t="shared" si="40"/>
        <v>24.948900674211249</v>
      </c>
      <c r="BB57">
        <f t="shared" si="41"/>
        <v>22.989328674211247</v>
      </c>
      <c r="BC57">
        <f t="shared" si="42"/>
        <v>23.669320300868424</v>
      </c>
      <c r="BD57">
        <f t="shared" si="43"/>
        <v>22.376965867268311</v>
      </c>
      <c r="BE57">
        <f t="shared" si="44"/>
        <v>21.515389583517766</v>
      </c>
      <c r="BH57" s="75" t="s">
        <v>57</v>
      </c>
      <c r="BI57" s="75">
        <v>85</v>
      </c>
      <c r="BJ57" s="75">
        <v>18</v>
      </c>
      <c r="BK57" s="89">
        <f t="shared" si="45"/>
        <v>31.245182018331736</v>
      </c>
      <c r="BL57" s="90">
        <f t="shared" si="46"/>
        <v>29.353441297657582</v>
      </c>
      <c r="BM57" s="91">
        <f t="shared" si="47"/>
        <v>31.245182018331736</v>
      </c>
      <c r="BN57" s="90">
        <f t="shared" si="48"/>
        <v>27.199569071723019</v>
      </c>
      <c r="BO57" s="91">
        <f t="shared" si="49"/>
        <v>29.353441297657582</v>
      </c>
      <c r="BP57" s="90">
        <f t="shared" si="50"/>
        <v>24.807000136615603</v>
      </c>
      <c r="BQ57" s="91">
        <f t="shared" si="51"/>
        <v>27.199569071723019</v>
      </c>
      <c r="BR57" s="89">
        <f t="shared" si="52"/>
        <v>24.807000136615603</v>
      </c>
      <c r="BS57" s="89">
        <f t="shared" si="53"/>
        <v>25.661924273724086</v>
      </c>
      <c r="BT57" s="89">
        <f t="shared" si="54"/>
        <v>24.016945442850012</v>
      </c>
      <c r="BU57" s="89">
        <f t="shared" si="55"/>
        <v>22.876655237603639</v>
      </c>
    </row>
    <row r="60" spans="1:73" x14ac:dyDescent="0.3">
      <c r="A60" t="s">
        <v>139</v>
      </c>
      <c r="B60">
        <f t="shared" ref="B60:B67" si="60">IF(U60="M",-0.5,0.5)</f>
        <v>-0.5</v>
      </c>
      <c r="C60">
        <f>V60-Computation!C$222</f>
        <v>-25.74074074074074</v>
      </c>
      <c r="D60">
        <f>W60-Computation!D$222</f>
        <v>-3.9787037037037045</v>
      </c>
      <c r="F60">
        <f t="shared" ref="F60:G67" si="61">F$2+F$3*$C60+F$4*$D60+F$5*$C60*$D60+F$6*$B60+F$7*$C60*$B60</f>
        <v>31.559704377914947</v>
      </c>
      <c r="G60">
        <f t="shared" si="61"/>
        <v>31.009995822359397</v>
      </c>
      <c r="J60">
        <f t="shared" ref="J60:R67" si="62">$F60+$F$8*J$10</f>
        <v>31.559704377914947</v>
      </c>
      <c r="K60">
        <f t="shared" si="62"/>
        <v>29.033216777914948</v>
      </c>
      <c r="L60">
        <f t="shared" si="62"/>
        <v>26.506729177914949</v>
      </c>
      <c r="M60">
        <f t="shared" si="62"/>
        <v>24.856958745160235</v>
      </c>
      <c r="N60">
        <f t="shared" si="62"/>
        <v>23.980241577914946</v>
      </c>
      <c r="O60">
        <f t="shared" si="62"/>
        <v>23.190718642068482</v>
      </c>
      <c r="P60">
        <f t="shared" si="62"/>
        <v>22.079883318156</v>
      </c>
      <c r="Q60">
        <f t="shared" si="62"/>
        <v>21.372254377914949</v>
      </c>
      <c r="R60">
        <f t="shared" si="62"/>
        <v>19.334764377914947</v>
      </c>
      <c r="U60" s="97" t="s">
        <v>56</v>
      </c>
      <c r="V60" s="97">
        <v>20</v>
      </c>
      <c r="W60" s="97">
        <v>9.6</v>
      </c>
      <c r="X60" s="80">
        <f>F60</f>
        <v>31.559704377914947</v>
      </c>
      <c r="Y60" s="80">
        <f t="shared" ref="Y60:Y67" si="63">G60</f>
        <v>31.009995822359397</v>
      </c>
    </row>
    <row r="61" spans="1:73" x14ac:dyDescent="0.3">
      <c r="B61">
        <f t="shared" si="60"/>
        <v>-0.5</v>
      </c>
      <c r="C61">
        <f>V61-Computation!C$222</f>
        <v>-25.74074074074074</v>
      </c>
      <c r="D61">
        <f>W61-Computation!D$222</f>
        <v>4.0212962962962973</v>
      </c>
      <c r="F61">
        <f t="shared" si="61"/>
        <v>27.246288081618651</v>
      </c>
      <c r="G61">
        <f t="shared" si="61"/>
        <v>29.231939526063101</v>
      </c>
      <c r="J61">
        <f t="shared" si="62"/>
        <v>27.246288081618651</v>
      </c>
      <c r="K61">
        <f t="shared" si="62"/>
        <v>24.719800481618652</v>
      </c>
      <c r="L61">
        <f t="shared" si="62"/>
        <v>22.193312881618652</v>
      </c>
      <c r="M61">
        <f t="shared" si="62"/>
        <v>20.543542448863938</v>
      </c>
      <c r="N61">
        <f t="shared" si="62"/>
        <v>19.66682528161865</v>
      </c>
      <c r="O61">
        <f t="shared" si="62"/>
        <v>18.877302345772186</v>
      </c>
      <c r="P61">
        <f t="shared" si="62"/>
        <v>17.766467021859704</v>
      </c>
      <c r="Q61">
        <f t="shared" si="62"/>
        <v>17.058838081618653</v>
      </c>
      <c r="R61">
        <f t="shared" si="62"/>
        <v>15.021348081618651</v>
      </c>
      <c r="U61" s="97" t="s">
        <v>56</v>
      </c>
      <c r="V61" s="98">
        <f>V60</f>
        <v>20</v>
      </c>
      <c r="W61" s="97">
        <v>17.600000000000001</v>
      </c>
      <c r="X61" s="80">
        <f t="shared" ref="X61:X67" si="64">F61</f>
        <v>27.246288081618651</v>
      </c>
      <c r="Y61" s="80">
        <f t="shared" si="63"/>
        <v>29.231939526063101</v>
      </c>
    </row>
    <row r="62" spans="1:73" x14ac:dyDescent="0.3">
      <c r="B62">
        <f t="shared" si="60"/>
        <v>-0.5</v>
      </c>
      <c r="C62">
        <f>V62-Computation!C$222</f>
        <v>34.25925925925926</v>
      </c>
      <c r="D62">
        <f>W62-Computation!D$222</f>
        <v>-3.9787037037037045</v>
      </c>
      <c r="F62">
        <f t="shared" si="61"/>
        <v>22.702808266803839</v>
      </c>
      <c r="G62">
        <f t="shared" si="61"/>
        <v>27.693064711248287</v>
      </c>
      <c r="J62">
        <f t="shared" si="62"/>
        <v>22.702808266803839</v>
      </c>
      <c r="K62">
        <f t="shared" si="62"/>
        <v>20.176320666803839</v>
      </c>
      <c r="L62">
        <f t="shared" si="62"/>
        <v>17.64983306680384</v>
      </c>
      <c r="M62">
        <f t="shared" si="62"/>
        <v>16.000062634049126</v>
      </c>
      <c r="N62">
        <f t="shared" si="62"/>
        <v>15.123345466803837</v>
      </c>
      <c r="O62">
        <f t="shared" si="62"/>
        <v>14.333822530957374</v>
      </c>
      <c r="P62">
        <f t="shared" si="62"/>
        <v>13.222987207044893</v>
      </c>
      <c r="Q62">
        <f t="shared" si="62"/>
        <v>12.515358266803839</v>
      </c>
      <c r="R62">
        <f t="shared" si="62"/>
        <v>10.477868266803839</v>
      </c>
      <c r="U62" s="97" t="s">
        <v>56</v>
      </c>
      <c r="V62" s="97">
        <v>80</v>
      </c>
      <c r="W62" s="98">
        <f>W60</f>
        <v>9.6</v>
      </c>
      <c r="X62" s="80">
        <f t="shared" si="64"/>
        <v>22.702808266803839</v>
      </c>
      <c r="Y62" s="80">
        <f t="shared" si="63"/>
        <v>27.693064711248287</v>
      </c>
    </row>
    <row r="63" spans="1:73" x14ac:dyDescent="0.3">
      <c r="B63">
        <f t="shared" si="60"/>
        <v>-0.5</v>
      </c>
      <c r="C63">
        <f>V63-Computation!C$222</f>
        <v>34.25925925925926</v>
      </c>
      <c r="D63">
        <f>W63-Computation!D$222</f>
        <v>4.0212962962962973</v>
      </c>
      <c r="F63">
        <f t="shared" si="61"/>
        <v>27.744591970507546</v>
      </c>
      <c r="G63">
        <f t="shared" si="61"/>
        <v>29.69740841495199</v>
      </c>
      <c r="J63">
        <f t="shared" si="62"/>
        <v>27.744591970507546</v>
      </c>
      <c r="K63">
        <f t="shared" si="62"/>
        <v>25.218104370507547</v>
      </c>
      <c r="L63">
        <f t="shared" si="62"/>
        <v>22.691616770507547</v>
      </c>
      <c r="M63">
        <f t="shared" si="62"/>
        <v>21.041846337752833</v>
      </c>
      <c r="N63">
        <f t="shared" si="62"/>
        <v>20.165129170507544</v>
      </c>
      <c r="O63">
        <f t="shared" si="62"/>
        <v>19.375606234661081</v>
      </c>
      <c r="P63">
        <f t="shared" si="62"/>
        <v>18.264770910748602</v>
      </c>
      <c r="Q63">
        <f t="shared" si="62"/>
        <v>17.557141970507544</v>
      </c>
      <c r="R63">
        <f t="shared" si="62"/>
        <v>15.519651970507546</v>
      </c>
      <c r="U63" s="97" t="s">
        <v>56</v>
      </c>
      <c r="V63" s="98">
        <f>V62</f>
        <v>80</v>
      </c>
      <c r="W63" s="98">
        <f>W61</f>
        <v>17.600000000000001</v>
      </c>
      <c r="X63" s="80">
        <f t="shared" si="64"/>
        <v>27.744591970507546</v>
      </c>
      <c r="Y63" s="80">
        <f t="shared" si="63"/>
        <v>29.69740841495199</v>
      </c>
    </row>
    <row r="64" spans="1:73" x14ac:dyDescent="0.3">
      <c r="B64">
        <f t="shared" si="60"/>
        <v>0.5</v>
      </c>
      <c r="C64">
        <f>V64-Computation!C$222</f>
        <v>-25.74074074074074</v>
      </c>
      <c r="D64">
        <f>W64-Computation!D$222</f>
        <v>-3.9787037037037045</v>
      </c>
      <c r="F64">
        <f t="shared" si="61"/>
        <v>29.309775118655693</v>
      </c>
      <c r="G64">
        <f t="shared" si="61"/>
        <v>30.025865822359396</v>
      </c>
      <c r="J64">
        <f t="shared" si="62"/>
        <v>29.309775118655693</v>
      </c>
      <c r="K64">
        <f t="shared" si="62"/>
        <v>26.783287518655694</v>
      </c>
      <c r="L64">
        <f t="shared" si="62"/>
        <v>24.256799918655695</v>
      </c>
      <c r="M64">
        <f t="shared" si="62"/>
        <v>22.607029485900981</v>
      </c>
      <c r="N64">
        <f t="shared" si="62"/>
        <v>21.730312318655692</v>
      </c>
      <c r="O64">
        <f t="shared" si="62"/>
        <v>20.940789382809228</v>
      </c>
      <c r="P64">
        <f t="shared" si="62"/>
        <v>19.829954058896746</v>
      </c>
      <c r="Q64">
        <f t="shared" si="62"/>
        <v>19.122325118655695</v>
      </c>
      <c r="R64">
        <f t="shared" si="62"/>
        <v>17.084835118655693</v>
      </c>
      <c r="U64" s="97" t="s">
        <v>57</v>
      </c>
      <c r="V64" s="99">
        <f>V60</f>
        <v>20</v>
      </c>
      <c r="W64" s="98">
        <f t="shared" ref="W64:W67" si="65">W62</f>
        <v>9.6</v>
      </c>
      <c r="X64" s="80">
        <f t="shared" si="64"/>
        <v>29.309775118655693</v>
      </c>
      <c r="Y64" s="80">
        <f t="shared" si="63"/>
        <v>30.025865822359396</v>
      </c>
      <c r="BJ64">
        <v>0</v>
      </c>
      <c r="BK64">
        <f t="shared" ref="BK64:BK100" si="66">36*(1/(1+EXP(-BJ64/36*(LN(0.91/0.09)-LN(0.09/0.91))-LN(0.09/0.91)))-0.09)/0.82</f>
        <v>0</v>
      </c>
    </row>
    <row r="65" spans="2:63" x14ac:dyDescent="0.3">
      <c r="B65">
        <f t="shared" si="60"/>
        <v>0.5</v>
      </c>
      <c r="C65">
        <f>V65-Computation!C$222</f>
        <v>-25.74074074074074</v>
      </c>
      <c r="D65">
        <f>W65-Computation!D$222</f>
        <v>4.0212962962962973</v>
      </c>
      <c r="F65">
        <f t="shared" si="61"/>
        <v>24.996358822359397</v>
      </c>
      <c r="G65">
        <f t="shared" si="61"/>
        <v>28.247809526063101</v>
      </c>
      <c r="J65">
        <f t="shared" si="62"/>
        <v>24.996358822359397</v>
      </c>
      <c r="K65">
        <f t="shared" si="62"/>
        <v>22.469871222359398</v>
      </c>
      <c r="L65">
        <f t="shared" si="62"/>
        <v>19.943383622359399</v>
      </c>
      <c r="M65">
        <f t="shared" si="62"/>
        <v>18.293613189604685</v>
      </c>
      <c r="N65">
        <f t="shared" si="62"/>
        <v>17.416896022359396</v>
      </c>
      <c r="O65">
        <f t="shared" si="62"/>
        <v>16.627373086512932</v>
      </c>
      <c r="P65">
        <f t="shared" si="62"/>
        <v>15.516537762600452</v>
      </c>
      <c r="Q65">
        <f t="shared" si="62"/>
        <v>14.808908822359397</v>
      </c>
      <c r="R65">
        <f t="shared" si="62"/>
        <v>12.771418822359397</v>
      </c>
      <c r="U65" s="97" t="s">
        <v>57</v>
      </c>
      <c r="V65" s="99">
        <f t="shared" ref="V65:V67" si="67">V61</f>
        <v>20</v>
      </c>
      <c r="W65" s="98">
        <f t="shared" si="65"/>
        <v>17.600000000000001</v>
      </c>
      <c r="X65" s="80">
        <f t="shared" si="64"/>
        <v>24.996358822359397</v>
      </c>
      <c r="Y65" s="80">
        <f t="shared" si="63"/>
        <v>28.247809526063101</v>
      </c>
      <c r="BJ65">
        <v>1</v>
      </c>
      <c r="BK65">
        <f t="shared" si="66"/>
        <v>0.48716551178508749</v>
      </c>
    </row>
    <row r="66" spans="2:63" x14ac:dyDescent="0.3">
      <c r="B66">
        <f t="shared" si="60"/>
        <v>0.5</v>
      </c>
      <c r="C66">
        <f>V66-Computation!C$222</f>
        <v>34.25925925925926</v>
      </c>
      <c r="D66">
        <f>W66-Computation!D$222</f>
        <v>-3.9787037037037045</v>
      </c>
      <c r="F66">
        <f t="shared" si="61"/>
        <v>24.248479007544578</v>
      </c>
      <c r="G66">
        <f t="shared" si="61"/>
        <v>26.708934711248286</v>
      </c>
      <c r="J66">
        <f t="shared" si="62"/>
        <v>24.248479007544578</v>
      </c>
      <c r="K66">
        <f t="shared" si="62"/>
        <v>21.721991407544579</v>
      </c>
      <c r="L66">
        <f t="shared" si="62"/>
        <v>19.195503807544579</v>
      </c>
      <c r="M66">
        <f t="shared" si="62"/>
        <v>17.545733374789865</v>
      </c>
      <c r="N66">
        <f t="shared" si="62"/>
        <v>16.669016207544576</v>
      </c>
      <c r="O66">
        <f t="shared" si="62"/>
        <v>15.879493271698113</v>
      </c>
      <c r="P66">
        <f t="shared" si="62"/>
        <v>14.768657947785632</v>
      </c>
      <c r="Q66">
        <f t="shared" si="62"/>
        <v>14.061029007544578</v>
      </c>
      <c r="R66">
        <f t="shared" si="62"/>
        <v>12.023539007544578</v>
      </c>
      <c r="U66" s="97" t="s">
        <v>57</v>
      </c>
      <c r="V66" s="99">
        <f t="shared" si="67"/>
        <v>80</v>
      </c>
      <c r="W66" s="98">
        <f t="shared" si="65"/>
        <v>9.6</v>
      </c>
      <c r="X66" s="80">
        <f t="shared" si="64"/>
        <v>24.248479007544578</v>
      </c>
      <c r="Y66" s="80">
        <f t="shared" si="63"/>
        <v>26.708934711248286</v>
      </c>
      <c r="BJ66">
        <v>2</v>
      </c>
      <c r="BK66">
        <f t="shared" si="66"/>
        <v>1.0269116622694616</v>
      </c>
    </row>
    <row r="67" spans="2:63" x14ac:dyDescent="0.3">
      <c r="B67">
        <f t="shared" si="60"/>
        <v>0.5</v>
      </c>
      <c r="C67">
        <f>V67-Computation!C$222</f>
        <v>34.25925925925926</v>
      </c>
      <c r="D67">
        <f>W67-Computation!D$222</f>
        <v>4.0212962962962973</v>
      </c>
      <c r="F67">
        <f t="shared" si="61"/>
        <v>29.290262711248285</v>
      </c>
      <c r="G67">
        <f t="shared" si="61"/>
        <v>28.71327841495199</v>
      </c>
      <c r="J67">
        <f t="shared" si="62"/>
        <v>29.290262711248285</v>
      </c>
      <c r="K67">
        <f t="shared" si="62"/>
        <v>26.763775111248286</v>
      </c>
      <c r="L67">
        <f t="shared" si="62"/>
        <v>24.237287511248287</v>
      </c>
      <c r="M67">
        <f t="shared" si="62"/>
        <v>22.587517078493573</v>
      </c>
      <c r="N67">
        <f t="shared" si="62"/>
        <v>21.710799911248284</v>
      </c>
      <c r="O67">
        <f t="shared" si="62"/>
        <v>20.92127697540182</v>
      </c>
      <c r="P67">
        <f t="shared" si="62"/>
        <v>19.810441651489342</v>
      </c>
      <c r="Q67">
        <f t="shared" si="62"/>
        <v>19.102812711248284</v>
      </c>
      <c r="R67">
        <f t="shared" si="62"/>
        <v>17.065322711248285</v>
      </c>
      <c r="U67" s="97" t="s">
        <v>57</v>
      </c>
      <c r="V67" s="99">
        <f t="shared" si="67"/>
        <v>80</v>
      </c>
      <c r="W67" s="98">
        <f t="shared" si="65"/>
        <v>17.600000000000001</v>
      </c>
      <c r="X67" s="80">
        <f t="shared" si="64"/>
        <v>29.290262711248285</v>
      </c>
      <c r="Y67" s="80">
        <f t="shared" si="63"/>
        <v>28.71327841495199</v>
      </c>
      <c r="BJ67">
        <v>3</v>
      </c>
      <c r="BK67">
        <f t="shared" si="66"/>
        <v>1.623024378057297</v>
      </c>
    </row>
    <row r="68" spans="2:63" x14ac:dyDescent="0.3">
      <c r="AC68" t="s">
        <v>1</v>
      </c>
      <c r="BJ68">
        <v>4</v>
      </c>
      <c r="BK68">
        <f t="shared" si="66"/>
        <v>2.2790937664853761</v>
      </c>
    </row>
    <row r="69" spans="2:63" x14ac:dyDescent="0.3">
      <c r="V69" s="2">
        <f>AVERAGE(V60,V64)</f>
        <v>20</v>
      </c>
      <c r="W69" s="2">
        <f t="shared" ref="W69:W72" si="68">AVERAGE(W60,W64)</f>
        <v>9.6</v>
      </c>
      <c r="X69" s="2">
        <f>AVERAGE(X60,X64)</f>
        <v>30.43473974828532</v>
      </c>
      <c r="Y69" s="2">
        <f>AVERAGE(Y60,Y64)</f>
        <v>30.517930822359396</v>
      </c>
      <c r="AC69">
        <f>V69</f>
        <v>20</v>
      </c>
      <c r="AD69">
        <f>V71</f>
        <v>80</v>
      </c>
      <c r="BJ69">
        <v>5</v>
      </c>
      <c r="BK69">
        <f t="shared" si="66"/>
        <v>2.9983794040921001</v>
      </c>
    </row>
    <row r="70" spans="2:63" x14ac:dyDescent="0.3">
      <c r="V70" s="2">
        <f t="shared" ref="V70:V72" si="69">AVERAGE(V61,V65)</f>
        <v>20</v>
      </c>
      <c r="W70" s="2">
        <f t="shared" si="68"/>
        <v>17.600000000000001</v>
      </c>
      <c r="X70" s="2">
        <f t="shared" ref="X70:Y72" si="70">AVERAGE(X61,X65)</f>
        <v>26.121323451989024</v>
      </c>
      <c r="Y70" s="2">
        <f>AVERAGE(Y61,Y65)</f>
        <v>28.739874526063101</v>
      </c>
      <c r="AA70" t="s">
        <v>140</v>
      </c>
      <c r="AB70">
        <f>W69</f>
        <v>9.6</v>
      </c>
      <c r="AC70">
        <f>X69</f>
        <v>30.43473974828532</v>
      </c>
      <c r="AD70">
        <f>X71</f>
        <v>23.475643637174208</v>
      </c>
      <c r="BJ70">
        <v>6</v>
      </c>
      <c r="BK70">
        <f t="shared" si="66"/>
        <v>3.7836560360257212</v>
      </c>
    </row>
    <row r="71" spans="2:63" x14ac:dyDescent="0.3">
      <c r="V71" s="2">
        <f t="shared" si="69"/>
        <v>80</v>
      </c>
      <c r="W71" s="2">
        <f t="shared" si="68"/>
        <v>9.6</v>
      </c>
      <c r="X71" s="2">
        <f t="shared" si="70"/>
        <v>23.475643637174208</v>
      </c>
      <c r="Y71" s="2">
        <f t="shared" si="70"/>
        <v>27.200999711248286</v>
      </c>
      <c r="AB71">
        <f>W70</f>
        <v>17.600000000000001</v>
      </c>
      <c r="AC71">
        <f>X70</f>
        <v>26.121323451989024</v>
      </c>
      <c r="AD71">
        <f>X72</f>
        <v>28.517427340877916</v>
      </c>
      <c r="BJ71">
        <v>7</v>
      </c>
      <c r="BK71">
        <f t="shared" si="66"/>
        <v>4.6370431732502739</v>
      </c>
    </row>
    <row r="72" spans="2:63" x14ac:dyDescent="0.3">
      <c r="V72" s="2">
        <f t="shared" si="69"/>
        <v>80</v>
      </c>
      <c r="W72" s="2">
        <f t="shared" si="68"/>
        <v>17.600000000000001</v>
      </c>
      <c r="X72" s="2">
        <f t="shared" si="70"/>
        <v>28.517427340877916</v>
      </c>
      <c r="Y72" s="2">
        <f t="shared" si="70"/>
        <v>29.20534341495199</v>
      </c>
      <c r="BJ72">
        <v>8</v>
      </c>
      <c r="BK72">
        <f t="shared" si="66"/>
        <v>5.5598244900597562</v>
      </c>
    </row>
    <row r="73" spans="2:63" x14ac:dyDescent="0.3">
      <c r="AC73" t="s">
        <v>1</v>
      </c>
      <c r="BJ73">
        <v>9</v>
      </c>
      <c r="BK73">
        <f t="shared" si="66"/>
        <v>6.5522655789753337</v>
      </c>
    </row>
    <row r="74" spans="2:63" x14ac:dyDescent="0.3">
      <c r="AC74">
        <v>20</v>
      </c>
      <c r="AD74">
        <v>80</v>
      </c>
      <c r="BJ74">
        <v>10</v>
      </c>
      <c r="BK74">
        <f t="shared" si="66"/>
        <v>7.6134412462256567</v>
      </c>
    </row>
    <row r="75" spans="2:63" x14ac:dyDescent="0.3">
      <c r="AA75" t="s">
        <v>2</v>
      </c>
      <c r="AB75" t="s">
        <v>56</v>
      </c>
      <c r="AC75">
        <f>AVERAGE(X60:X61)</f>
        <v>29.402996229766799</v>
      </c>
      <c r="AD75">
        <f>AVERAGE(X62:X63)</f>
        <v>25.223700118655692</v>
      </c>
      <c r="BJ75">
        <v>11</v>
      </c>
      <c r="BK75">
        <f t="shared" si="66"/>
        <v>8.7410857524405188</v>
      </c>
    </row>
    <row r="76" spans="2:63" x14ac:dyDescent="0.3">
      <c r="AB76" t="s">
        <v>57</v>
      </c>
      <c r="AC76">
        <f>AVERAGE(X64:X65)</f>
        <v>27.153066970507545</v>
      </c>
      <c r="AD76">
        <f>AVERAGE(X66:X67)</f>
        <v>26.769370859396432</v>
      </c>
      <c r="BJ76">
        <v>12</v>
      </c>
      <c r="BK76">
        <f t="shared" si="66"/>
        <v>9.9314807636550011</v>
      </c>
    </row>
    <row r="77" spans="2:63" x14ac:dyDescent="0.3">
      <c r="BJ77">
        <v>13</v>
      </c>
      <c r="BK77">
        <f t="shared" si="66"/>
        <v>11.179395803778249</v>
      </c>
    </row>
    <row r="78" spans="2:63" x14ac:dyDescent="0.3">
      <c r="BJ78">
        <v>14</v>
      </c>
      <c r="BK78">
        <f t="shared" si="66"/>
        <v>12.478094295865075</v>
      </c>
    </row>
    <row r="79" spans="2:63" x14ac:dyDescent="0.3">
      <c r="BJ79">
        <v>15</v>
      </c>
      <c r="BK79">
        <f t="shared" si="66"/>
        <v>13.819414642228294</v>
      </c>
    </row>
    <row r="80" spans="2:63" x14ac:dyDescent="0.3">
      <c r="BJ80">
        <v>16</v>
      </c>
      <c r="BK80">
        <f t="shared" si="66"/>
        <v>15.193930316825934</v>
      </c>
    </row>
    <row r="81" spans="46:63" x14ac:dyDescent="0.3">
      <c r="BJ81">
        <v>17</v>
      </c>
      <c r="BK81">
        <f t="shared" si="66"/>
        <v>16.59118608226002</v>
      </c>
    </row>
    <row r="82" spans="46:63" x14ac:dyDescent="0.3">
      <c r="BJ82">
        <v>18</v>
      </c>
      <c r="BK82">
        <f t="shared" si="66"/>
        <v>18.000000000000004</v>
      </c>
    </row>
    <row r="83" spans="46:63" x14ac:dyDescent="0.3">
      <c r="BJ83">
        <v>19</v>
      </c>
      <c r="BK83">
        <f t="shared" si="66"/>
        <v>19.408813917739987</v>
      </c>
    </row>
    <row r="84" spans="46:63" x14ac:dyDescent="0.3">
      <c r="BJ84">
        <v>20</v>
      </c>
      <c r="BK84">
        <f t="shared" si="66"/>
        <v>20.806069683174073</v>
      </c>
    </row>
    <row r="85" spans="46:63" x14ac:dyDescent="0.3">
      <c r="BJ85">
        <v>21</v>
      </c>
      <c r="BK85">
        <f t="shared" si="66"/>
        <v>22.180585357771712</v>
      </c>
    </row>
    <row r="86" spans="46:63" x14ac:dyDescent="0.3">
      <c r="BJ86">
        <v>22</v>
      </c>
      <c r="BK86">
        <f t="shared" si="66"/>
        <v>23.52190570413493</v>
      </c>
    </row>
    <row r="87" spans="46:63" x14ac:dyDescent="0.3">
      <c r="BJ87">
        <v>23</v>
      </c>
      <c r="BK87">
        <f t="shared" si="66"/>
        <v>24.820604196221751</v>
      </c>
    </row>
    <row r="88" spans="46:63" x14ac:dyDescent="0.3">
      <c r="BJ88">
        <v>24</v>
      </c>
      <c r="BK88">
        <f t="shared" si="66"/>
        <v>26.068519236344997</v>
      </c>
    </row>
    <row r="89" spans="46:63" x14ac:dyDescent="0.3">
      <c r="BJ89">
        <v>25</v>
      </c>
      <c r="BK89">
        <f t="shared" si="66"/>
        <v>27.258914247559485</v>
      </c>
    </row>
    <row r="90" spans="46:63" x14ac:dyDescent="0.3">
      <c r="BJ90">
        <v>26</v>
      </c>
      <c r="BK90">
        <f t="shared" si="66"/>
        <v>28.386558753774349</v>
      </c>
    </row>
    <row r="91" spans="46:63" x14ac:dyDescent="0.3">
      <c r="BJ91">
        <v>27</v>
      </c>
      <c r="BK91">
        <f t="shared" si="66"/>
        <v>29.44773442102467</v>
      </c>
    </row>
    <row r="92" spans="46:63" x14ac:dyDescent="0.3">
      <c r="BJ92">
        <v>28</v>
      </c>
      <c r="BK92">
        <f t="shared" si="66"/>
        <v>30.44017550994025</v>
      </c>
    </row>
    <row r="93" spans="46:63" x14ac:dyDescent="0.3">
      <c r="AT93" t="s">
        <v>80</v>
      </c>
      <c r="BJ93">
        <v>29</v>
      </c>
      <c r="BK93">
        <f t="shared" si="66"/>
        <v>31.362956826749734</v>
      </c>
    </row>
    <row r="94" spans="46:63" x14ac:dyDescent="0.3">
      <c r="BJ94">
        <v>30</v>
      </c>
      <c r="BK94">
        <f t="shared" si="66"/>
        <v>32.216343963974282</v>
      </c>
    </row>
    <row r="95" spans="46:63" x14ac:dyDescent="0.3">
      <c r="BJ95">
        <v>31</v>
      </c>
      <c r="BK95">
        <f t="shared" si="66"/>
        <v>33.001620595907902</v>
      </c>
    </row>
    <row r="96" spans="46:63" x14ac:dyDescent="0.3">
      <c r="BJ96">
        <v>32</v>
      </c>
      <c r="BK96">
        <f t="shared" si="66"/>
        <v>33.720906233514626</v>
      </c>
    </row>
    <row r="97" spans="62:63" x14ac:dyDescent="0.3">
      <c r="BJ97">
        <v>33</v>
      </c>
      <c r="BK97">
        <f t="shared" si="66"/>
        <v>34.376975621942705</v>
      </c>
    </row>
    <row r="98" spans="62:63" x14ac:dyDescent="0.3">
      <c r="BJ98">
        <v>34</v>
      </c>
      <c r="BK98">
        <f t="shared" si="66"/>
        <v>34.973088337730545</v>
      </c>
    </row>
    <row r="99" spans="62:63" x14ac:dyDescent="0.3">
      <c r="BJ99">
        <v>35</v>
      </c>
      <c r="BK99">
        <f t="shared" si="66"/>
        <v>35.512834488214907</v>
      </c>
    </row>
    <row r="100" spans="62:63" x14ac:dyDescent="0.3">
      <c r="BJ100">
        <v>36</v>
      </c>
      <c r="BK100">
        <f t="shared" si="66"/>
        <v>36</v>
      </c>
    </row>
  </sheetData>
  <sheetProtection password="A29E" sheet="1" objects="1" scenarios="1" formatCells="0" formatColumns="0" formatRow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398"/>
  <sheetViews>
    <sheetView topLeftCell="BT3" workbookViewId="0">
      <pane xSplit="12972" ySplit="2592" topLeftCell="CG291" activePane="bottomLeft"/>
      <selection activeCell="CB6" sqref="CB6:CB220"/>
      <selection pane="topRight" activeCell="CI6" sqref="CI6:CI220"/>
      <selection pane="bottomLeft" activeCell="CB299" sqref="CB299:CB398"/>
      <selection pane="bottomRight" activeCell="CJ303" sqref="CJ303"/>
    </sheetView>
  </sheetViews>
  <sheetFormatPr defaultRowHeight="14.4" x14ac:dyDescent="0.3"/>
  <cols>
    <col min="3" max="3" width="6.88671875" customWidth="1"/>
    <col min="13" max="13" width="11.6640625" bestFit="1" customWidth="1"/>
    <col min="24" max="24" width="8.44140625" customWidth="1"/>
    <col min="27" max="27" width="10" customWidth="1"/>
    <col min="31" max="31" width="12" bestFit="1" customWidth="1"/>
    <col min="89" max="89" width="9.21875" bestFit="1" customWidth="1"/>
  </cols>
  <sheetData>
    <row r="1" spans="1:89" x14ac:dyDescent="0.3">
      <c r="AI1" s="34" t="s">
        <v>101</v>
      </c>
      <c r="AO1" s="34" t="s">
        <v>100</v>
      </c>
    </row>
    <row r="2" spans="1:89" x14ac:dyDescent="0.3">
      <c r="J2" s="3">
        <v>0.82</v>
      </c>
      <c r="AS2" t="s">
        <v>102</v>
      </c>
      <c r="AT2" s="38">
        <v>1</v>
      </c>
      <c r="AU2" s="38"/>
      <c r="AV2" s="38">
        <v>2</v>
      </c>
      <c r="AW2" s="38"/>
      <c r="AX2" s="38">
        <v>3</v>
      </c>
      <c r="AY2" s="38"/>
      <c r="AZ2" s="38">
        <v>4</v>
      </c>
      <c r="BA2" s="38"/>
      <c r="BB2" s="38">
        <v>5</v>
      </c>
      <c r="BC2" s="38"/>
      <c r="BD2" s="38">
        <v>6</v>
      </c>
      <c r="BE2" s="38"/>
      <c r="BF2" s="38">
        <v>7</v>
      </c>
      <c r="BG2" s="38"/>
      <c r="BH2" s="38">
        <v>8</v>
      </c>
      <c r="BI2" s="38"/>
    </row>
    <row r="3" spans="1:89" x14ac:dyDescent="0.3">
      <c r="L3" s="1" t="s">
        <v>54</v>
      </c>
      <c r="S3" t="s">
        <v>46</v>
      </c>
      <c r="V3" t="s">
        <v>47</v>
      </c>
      <c r="Z3" t="s">
        <v>141</v>
      </c>
      <c r="AD3" t="s">
        <v>53</v>
      </c>
      <c r="AQ3" t="s">
        <v>103</v>
      </c>
      <c r="AT3" t="s">
        <v>108</v>
      </c>
      <c r="AV3" t="s">
        <v>109</v>
      </c>
      <c r="AX3" t="s">
        <v>110</v>
      </c>
      <c r="AZ3" t="s">
        <v>111</v>
      </c>
      <c r="BB3" t="s">
        <v>104</v>
      </c>
      <c r="BD3" t="s">
        <v>105</v>
      </c>
      <c r="BF3" t="s">
        <v>106</v>
      </c>
      <c r="BH3" t="s">
        <v>107</v>
      </c>
    </row>
    <row r="4" spans="1:89" x14ac:dyDescent="0.3">
      <c r="B4" s="1" t="s">
        <v>0</v>
      </c>
      <c r="C4" s="1" t="s">
        <v>1</v>
      </c>
      <c r="D4" s="1" t="s">
        <v>3</v>
      </c>
      <c r="E4" s="20" t="s">
        <v>136</v>
      </c>
      <c r="F4" s="1" t="s">
        <v>141</v>
      </c>
      <c r="G4" s="1" t="s">
        <v>5</v>
      </c>
      <c r="K4" s="1" t="s">
        <v>52</v>
      </c>
      <c r="L4" s="34" t="s">
        <v>8</v>
      </c>
      <c r="M4" s="20" t="s">
        <v>81</v>
      </c>
      <c r="O4" s="34" t="s">
        <v>10</v>
      </c>
      <c r="P4" s="34" t="s">
        <v>11</v>
      </c>
      <c r="Q4" s="34" t="s">
        <v>12</v>
      </c>
      <c r="S4" t="s">
        <v>141</v>
      </c>
      <c r="T4" t="s">
        <v>5</v>
      </c>
      <c r="U4" t="s">
        <v>8</v>
      </c>
      <c r="V4" t="s">
        <v>141</v>
      </c>
      <c r="W4" t="s">
        <v>5</v>
      </c>
      <c r="X4" t="s">
        <v>8</v>
      </c>
      <c r="Z4" t="s">
        <v>61</v>
      </c>
      <c r="AA4" t="s">
        <v>91</v>
      </c>
      <c r="AB4" t="s">
        <v>92</v>
      </c>
      <c r="AD4" t="s">
        <v>61</v>
      </c>
      <c r="AE4" t="s">
        <v>91</v>
      </c>
      <c r="AF4" t="s">
        <v>92</v>
      </c>
      <c r="AI4" t="s">
        <v>142</v>
      </c>
      <c r="AJ4" t="s">
        <v>94</v>
      </c>
      <c r="AL4" t="s">
        <v>96</v>
      </c>
      <c r="AM4" t="s">
        <v>98</v>
      </c>
      <c r="AT4" s="53">
        <v>1</v>
      </c>
      <c r="AU4" s="54">
        <v>0</v>
      </c>
      <c r="AV4" s="53">
        <f>SQRT(2)/2</f>
        <v>0.70710678118654757</v>
      </c>
      <c r="AW4" s="53">
        <f>SQRT(2)/2</f>
        <v>0.70710678118654757</v>
      </c>
      <c r="AX4" s="53">
        <v>0</v>
      </c>
      <c r="AY4" s="54">
        <v>1</v>
      </c>
      <c r="AZ4" s="53">
        <f>-SQRT(2)/2</f>
        <v>-0.70710678118654757</v>
      </c>
      <c r="BA4" s="54">
        <f>SQRT(2)/2</f>
        <v>0.70710678118654757</v>
      </c>
      <c r="BB4" s="53">
        <v>-1</v>
      </c>
      <c r="BC4" s="54">
        <v>0</v>
      </c>
      <c r="BD4" s="53">
        <f>-SQRT(2)/2</f>
        <v>-0.70710678118654757</v>
      </c>
      <c r="BE4" s="54">
        <f>-SQRT(2)/2</f>
        <v>-0.70710678118654757</v>
      </c>
      <c r="BF4" s="53">
        <v>0</v>
      </c>
      <c r="BG4" s="54">
        <v>-1</v>
      </c>
      <c r="BH4" s="53">
        <f>SQRT(2)/2</f>
        <v>0.70710678118654757</v>
      </c>
      <c r="BI4" s="54">
        <f>-SQRT(2)/2</f>
        <v>-0.70710678118654757</v>
      </c>
    </row>
    <row r="5" spans="1:89" x14ac:dyDescent="0.3">
      <c r="A5" t="s">
        <v>83</v>
      </c>
      <c r="B5" s="22">
        <v>33</v>
      </c>
      <c r="C5" s="22">
        <v>18</v>
      </c>
      <c r="D5" s="22">
        <v>13</v>
      </c>
      <c r="E5" s="23">
        <v>0</v>
      </c>
      <c r="F5" s="22">
        <v>22</v>
      </c>
      <c r="G5" s="22">
        <v>27</v>
      </c>
      <c r="J5">
        <f t="shared" ref="J5:J68" si="0">(1-J$2)/2+J$2*(G5/36)</f>
        <v>0.70500000000000007</v>
      </c>
      <c r="K5">
        <f>LN(J5/(1-J5))</f>
        <v>0.87122244647244917</v>
      </c>
      <c r="L5" s="33">
        <f>(K5-K$222)/K$224*36</f>
        <v>24.778080603260019</v>
      </c>
      <c r="M5">
        <f t="shared" ref="M5:M68" si="1">7.78*LN((G5*0.02278+0.09)/(0.91-G5*0.02278))+18</f>
        <v>24.780355266863637</v>
      </c>
      <c r="O5" s="33">
        <f t="shared" ref="O5:O68" si="2">C5-AVERAGE(C$5:C$220)</f>
        <v>-27.74074074074074</v>
      </c>
      <c r="P5" s="33">
        <f t="shared" ref="P5:P68" si="3">D5-AVERAGE(D$5:D$220)</f>
        <v>-0.57870370370370416</v>
      </c>
      <c r="Q5" s="33">
        <f t="shared" ref="Q5:Q68" si="4">E5-0.5</f>
        <v>-0.5</v>
      </c>
      <c r="S5">
        <f>'Parameters from R'!D$17+'Parameters from R'!D$18*Computation!$O5+'Parameters from R'!D$19*Computation!$P5+'Parameters from R'!D$20*Computation!$O5*Computation!$P5+'Parameters from R'!D$21*Computation!$Q5+'Parameters from R'!D$22*Computation!$O5*Computation!$Q5+'Parameters from R'!D$23*Computation!$P5*Computation!$Q5+'Parameters from R'!D$24*Computation!$O5*Computation!$P5*Computation!$Q5</f>
        <v>29.889200322359397</v>
      </c>
      <c r="T5">
        <f>'Parameters from R'!E$17+'Parameters from R'!E$18*Computation!$O5+'Parameters from R'!E$19*Computation!$P5+'Parameters from R'!E$20*Computation!$O5*Computation!$P5+'Parameters from R'!E$21*Computation!$Q5+'Parameters from R'!E$22*Computation!$O5*Computation!$Q5+'Parameters from R'!E$23*Computation!$P5*Computation!$Q5+'Parameters from R'!E$24*Computation!$O5*Computation!$P5*Computation!$Q5</f>
        <v>32.286025102880657</v>
      </c>
      <c r="U5">
        <f>'Parameters from R'!F$17+'Parameters from R'!F$18*Computation!$O5+'Parameters from R'!F$19*Computation!$P5+'Parameters from R'!F$20*Computation!$O5*Computation!$P5+'Parameters from R'!F$21*Computation!$Q5+'Parameters from R'!F$22*Computation!$O5*Computation!$Q5+'Parameters from R'!F$23*Computation!$P5*Computation!$Q5+'Parameters from R'!F$24*Computation!$O5*Computation!$P5*Computation!$Q5</f>
        <v>30.311302266803839</v>
      </c>
      <c r="V5">
        <f t="shared" ref="V5:V68" si="5">F5-S5</f>
        <v>-7.8892003223593967</v>
      </c>
      <c r="W5">
        <f t="shared" ref="W5:W68" si="6">G5-T5</f>
        <v>-5.2860251028806573</v>
      </c>
      <c r="X5">
        <f t="shared" ref="X5:X68" si="7">L5-U5</f>
        <v>-5.5332216635438201</v>
      </c>
      <c r="Z5" s="21">
        <f>IF(F5="","",V5/'Parameters from R'!$D$25)</f>
        <v>-1.9360095809941145</v>
      </c>
      <c r="AA5" s="21">
        <f>IF(Z5="","",(NORMSDIST(Z5)*100))</f>
        <v>2.6433263767945041</v>
      </c>
      <c r="AB5" s="21">
        <f>IF(Z5="","",IF(Z5&gt;0,4,IF(Z5&gt;-0.62,3,IF(Z5&gt;-1.24,2,IF(Z5&gt;-1.86,1,0)))))</f>
        <v>0</v>
      </c>
      <c r="AD5" s="21">
        <f>IF(G5="","",X5/'Parameters from R'!$F$25)</f>
        <v>-1.7506871048357338</v>
      </c>
      <c r="AE5" s="21">
        <f>IF(AD5="","",(NORMSDIST(AD5)*100))</f>
        <v>3.9999910932284095</v>
      </c>
      <c r="AF5" s="21">
        <f>IF(AD5="","",IF(AD5&gt;0,4,IF(AD5&gt;-0.62,3,IF(AD5&gt;-1.24,2,IF(AD5&gt;-1.86,1,0)))))</f>
        <v>1</v>
      </c>
      <c r="AI5">
        <f>Z5</f>
        <v>-1.9360095809941145</v>
      </c>
      <c r="AJ5">
        <f>AD5</f>
        <v>-1.7506871048357338</v>
      </c>
      <c r="AL5" s="48">
        <f>IF(OR(AI5="",AJ5=""),"",SQRT((AI5+AJ5)^2/(2*(1+$AI$223))+(AJ5-AI5)^2/(2*(1-$AI$223))))</f>
        <v>2.0998044832562379</v>
      </c>
      <c r="AM5" s="45">
        <f>IF(AL5="","",1-_xlfn.CHISQ.DIST(AL5^2,2,TRUE))</f>
        <v>0.11029579972043779</v>
      </c>
      <c r="AO5" s="60">
        <f>AI5</f>
        <v>-1.9360095809941145</v>
      </c>
      <c r="AP5" s="60">
        <f>AJ5</f>
        <v>-1.7506871048357338</v>
      </c>
      <c r="AQ5" s="21">
        <f>IF(AO5="","",AO5/SQRT($AO5^2+$AP5^2))</f>
        <v>-0.74171503531367877</v>
      </c>
      <c r="AR5" s="21">
        <f>IF(AP5="","",AP5/SQRT($AO5^2+$AP5^2))</f>
        <v>-0.67071514548996747</v>
      </c>
      <c r="AT5" s="55">
        <f>IF($AQ5="","",SQRT(($AQ5-AT$4)^2+($AR5-AU$4)^2))</f>
        <v>1.8663949396168427</v>
      </c>
      <c r="AV5" s="55">
        <f>IF($AQ5="","",SQRT(($AQ5-AV$4)^2+($AR5-AW$4)^2))</f>
        <v>1.9993693799789971</v>
      </c>
      <c r="AX5" s="55">
        <f>IF($AQ5="","",SQRT(($AQ5-AX$4)^2+($AR5-AY$4)^2))</f>
        <v>1.8279579565679116</v>
      </c>
      <c r="AZ5" s="55">
        <f>IF($AQ5="","",SQRT(($AQ5-AZ$4)^2+($AR5-BA$4)^2))</f>
        <v>1.3782565047495012</v>
      </c>
      <c r="BB5" s="55">
        <f>IF($AQ5="","",SQRT(($AQ5-BB$4)^2+($AR5-BC$4)^2))</f>
        <v>0.71872799400930698</v>
      </c>
      <c r="BD5" s="55">
        <f>IF($AQ5="","",SQRT(($AQ5-BD$4)^2+($AR5-BE$4)^2))</f>
        <v>5.022033853331434E-2</v>
      </c>
      <c r="BF5" s="55">
        <f>IF($AQ5="","",SQRT(($AQ5-BF$4)^2+($AR5-BG$4)^2))</f>
        <v>0.81152307978274107</v>
      </c>
      <c r="BH5" s="55">
        <f>IF($AQ5="","",SQRT(($AQ5-BH$4)^2+($AR5-BI$4)^2))</f>
        <v>1.4492787886102825</v>
      </c>
      <c r="BJ5" s="56">
        <f>IF(AQ5="","",MIN(AT5:BH5))</f>
        <v>5.022033853331434E-2</v>
      </c>
      <c r="BK5" s="57" t="str">
        <f>IF($AO5="","",IF(AT5=$BJ5,AT$2,""))</f>
        <v/>
      </c>
      <c r="BM5" s="57" t="str">
        <f t="shared" ref="BM5" si="8">IF($AO5="","",IF(AV5=$BJ5,AV$2,""))</f>
        <v/>
      </c>
      <c r="BO5" s="57" t="str">
        <f t="shared" ref="BO5" si="9">IF($AO5="","",IF(AX5=$BJ5,AX$2,""))</f>
        <v/>
      </c>
      <c r="BQ5" s="57" t="str">
        <f t="shared" ref="BQ5" si="10">IF($AO5="","",IF(AZ5=$BJ5,AZ$2,""))</f>
        <v/>
      </c>
      <c r="BS5" s="57" t="str">
        <f t="shared" ref="BS5" si="11">IF($AO5="","",IF(BB5=$BJ5,BB$2,""))</f>
        <v/>
      </c>
      <c r="BU5" s="57">
        <f t="shared" ref="BU5" si="12">IF($AO5="","",IF(BD5=$BJ5,BD$2,""))</f>
        <v>6</v>
      </c>
      <c r="BW5" s="57" t="str">
        <f t="shared" ref="BW5" si="13">IF($AO5="","",IF(BF5=$BJ5,BF$2,""))</f>
        <v/>
      </c>
      <c r="BY5" s="57" t="str">
        <f t="shared" ref="BY5" si="14">IF($AO5="","",IF(BH5=$BJ5,BH$2,""))</f>
        <v/>
      </c>
      <c r="CA5" s="58">
        <f>IF(AQ5="","",AVERAGE(BK5:BY5))</f>
        <v>6</v>
      </c>
      <c r="CB5" s="59" t="str">
        <f>IF(CA5="","",IF(CA5=5,"Slow",IF(CA5=6,"Slow-inaccurate",IF(CA5=7,"Inaccurate",IF(CA5=8,"Fast-inaccurate",IF(CA5=1,"Fast",IF(CA5=2,"Fast-hyperaccurate",IF(CA5=3,"Hyperaccurate",IF(CA5=4,"Slow-hyperaccurate","")))))))))</f>
        <v>Slow-inaccurate</v>
      </c>
      <c r="CI5">
        <f>D5</f>
        <v>13</v>
      </c>
      <c r="CJ5">
        <f>V5</f>
        <v>-7.8892003223593967</v>
      </c>
      <c r="CK5">
        <f>X5</f>
        <v>-5.5332216635438201</v>
      </c>
    </row>
    <row r="6" spans="1:89" x14ac:dyDescent="0.3">
      <c r="B6" s="22">
        <v>31</v>
      </c>
      <c r="C6" s="22">
        <v>19</v>
      </c>
      <c r="D6" s="22">
        <v>13</v>
      </c>
      <c r="E6" s="23">
        <v>0</v>
      </c>
      <c r="F6" s="22">
        <v>30</v>
      </c>
      <c r="G6" s="22">
        <v>32</v>
      </c>
      <c r="J6">
        <f t="shared" si="0"/>
        <v>0.81888888888888878</v>
      </c>
      <c r="K6">
        <f t="shared" ref="K6:K69" si="15">LN(J6/(1-J6))</f>
        <v>1.5088376913825734</v>
      </c>
      <c r="L6" s="33">
        <f t="shared" ref="L6:L69" si="16">(K6-K$222)/K$224*36</f>
        <v>29.738705230606403</v>
      </c>
      <c r="M6">
        <f t="shared" si="1"/>
        <v>29.742488137206898</v>
      </c>
      <c r="O6" s="33">
        <f t="shared" si="2"/>
        <v>-26.74074074074074</v>
      </c>
      <c r="P6" s="33">
        <f t="shared" si="3"/>
        <v>-0.57870370370370416</v>
      </c>
      <c r="Q6" s="33">
        <f t="shared" si="4"/>
        <v>-0.5</v>
      </c>
      <c r="S6">
        <f>'Parameters from R'!D$17+'Parameters from R'!D$18*Computation!$O6+'Parameters from R'!D$19*Computation!$P6+'Parameters from R'!D$20*Computation!$O6*Computation!$P6+'Parameters from R'!D$21*Computation!$Q6+'Parameters from R'!D$22*Computation!$O6*Computation!$Q6+'Parameters from R'!D$23*Computation!$P6*Computation!$Q6+'Parameters from R'!D$24*Computation!$O6*Computation!$P6*Computation!$Q6</f>
        <v>29.807851387174214</v>
      </c>
      <c r="T6">
        <f>'Parameters from R'!E$17+'Parameters from R'!E$18*Computation!$O6+'Parameters from R'!E$19*Computation!$P6+'Parameters from R'!E$20*Computation!$O6*Computation!$P6+'Parameters from R'!E$21*Computation!$Q6+'Parameters from R'!E$22*Computation!$O6*Computation!$Q6+'Parameters from R'!E$23*Computation!$P6*Computation!$Q6+'Parameters from R'!E$24*Computation!$O6*Computation!$P6*Computation!$Q6</f>
        <v>32.258618713991766</v>
      </c>
      <c r="U6">
        <f>'Parameters from R'!F$17+'Parameters from R'!F$18*Computation!$O6+'Parameters from R'!F$19*Computation!$P6+'Parameters from R'!F$20*Computation!$O6*Computation!$P6+'Parameters from R'!F$21*Computation!$Q6+'Parameters from R'!F$22*Computation!$O6*Computation!$Q6+'Parameters from R'!F$23*Computation!$P6*Computation!$Q6+'Parameters from R'!F$24*Computation!$O6*Computation!$P6*Computation!$Q6</f>
        <v>30.282812081618655</v>
      </c>
      <c r="V6">
        <f t="shared" si="5"/>
        <v>0.1921486128257861</v>
      </c>
      <c r="W6">
        <f t="shared" si="6"/>
        <v>-0.2586187139917655</v>
      </c>
      <c r="X6">
        <f t="shared" si="7"/>
        <v>-0.54410685101225198</v>
      </c>
      <c r="Z6" s="21">
        <f>IF(F6="","",V6/'Parameters from R'!$D$25)</f>
        <v>4.7153265249347508E-2</v>
      </c>
      <c r="AA6" s="21">
        <f t="shared" ref="AA6:AA69" si="17">IF(Z6="","",(NORMSDIST(Z6)*100))</f>
        <v>51.88044625065298</v>
      </c>
      <c r="AB6" s="21">
        <f t="shared" ref="AB6:AB69" si="18">IF(Z6="","",IF(Z6&gt;0,4,IF(Z6&gt;-0.62,3,IF(Z6&gt;-1.24,2,IF(Z6&gt;-1.86,1,0)))))</f>
        <v>4</v>
      </c>
      <c r="AD6" s="21">
        <f>IF(G6="","",X6/'Parameters from R'!$F$25)</f>
        <v>-0.17215302506240965</v>
      </c>
      <c r="AE6" s="21">
        <f t="shared" ref="AE6:AE69" si="19">IF(AD6="","",(NORMSDIST(AD6)*100))</f>
        <v>43.1658613502183</v>
      </c>
      <c r="AF6" s="21">
        <f t="shared" ref="AF6:AF69" si="20">IF(AD6="","",IF(AD6&gt;0,4,IF(AD6&gt;-0.62,3,IF(AD6&gt;-1.24,2,IF(AD6&gt;-1.86,1,0)))))</f>
        <v>3</v>
      </c>
      <c r="AI6">
        <f t="shared" ref="AI6:AI69" si="21">Z6</f>
        <v>4.7153265249347508E-2</v>
      </c>
      <c r="AJ6">
        <f t="shared" ref="AJ6:AJ69" si="22">AD6</f>
        <v>-0.17215302506240965</v>
      </c>
      <c r="AL6" s="48">
        <f t="shared" ref="AL6:AL69" si="23">IF(OR(AI6="",AJ6=""),"",SQRT((AI6+AJ6)^2/(2*(1+$AI$223))+(AJ6-AI6)^2/(2*(1-$AI$223))))</f>
        <v>0.24300725026066353</v>
      </c>
      <c r="AM6" s="45">
        <f t="shared" ref="AM6:AM69" si="24">IF(AL6="","",1-_xlfn.CHISQ.DIST(AL6^2,2,TRUE))</f>
        <v>0.97090537954501421</v>
      </c>
      <c r="AO6" s="60">
        <f t="shared" ref="AO6:AO69" si="25">AI6</f>
        <v>4.7153265249347508E-2</v>
      </c>
      <c r="AP6" s="60">
        <f t="shared" ref="AP6:AP69" si="26">AJ6</f>
        <v>-0.17215302506240965</v>
      </c>
      <c r="AQ6" s="21">
        <f t="shared" ref="AQ6:AQ69" si="27">IF(AO6="","",AO6/SQRT($AO6^2+$AP6^2))</f>
        <v>0.26417288701196362</v>
      </c>
      <c r="AR6" s="21">
        <f t="shared" ref="AR6:AR69" si="28">IF(AP6="","",AP6/SQRT($AO6^2+$AP6^2))</f>
        <v>-0.9644753422290091</v>
      </c>
      <c r="AT6" s="55">
        <f t="shared" ref="AT6:AT69" si="29">IF($AQ6="","",SQRT(($AQ6-AT$4)^2+($AR6-AU$4)^2))</f>
        <v>1.2131175647793055</v>
      </c>
      <c r="AV6" s="55">
        <f t="shared" ref="AV6:AV69" si="30">IF($AQ6="","",SQRT(($AQ6-AV$4)^2+($AR6-AW$4)^2))</f>
        <v>1.7292707219897996</v>
      </c>
      <c r="AX6" s="55">
        <f t="shared" ref="AX6:AX69" si="31">IF($AQ6="","",SQRT(($AQ6-AX$4)^2+($AR6-AY$4)^2))</f>
        <v>1.9821580876554772</v>
      </c>
      <c r="AZ6" s="55">
        <f t="shared" ref="AZ6:AZ69" si="32">IF($AQ6="","",SQRT(($AQ6-AZ$4)^2+($AR6-BA$4)^2))</f>
        <v>1.9332798527834172</v>
      </c>
      <c r="BB6" s="55">
        <f t="shared" ref="BB6:BB69" si="33">IF($AQ6="","",SQRT(($AQ6-BB$4)^2+($AR6-BC$4)^2))</f>
        <v>1.5900772855505885</v>
      </c>
      <c r="BD6" s="55">
        <f t="shared" ref="BD6:BD69" si="34">IF($AQ6="","",SQRT(($AQ6-BD$4)^2+($AR6-BE$4)^2))</f>
        <v>1.0047998656791695</v>
      </c>
      <c r="BF6" s="55">
        <f t="shared" ref="BF6:BF69" si="35">IF($AQ6="","",SQRT(($AQ6-BF$4)^2+($AR6-BG$4)^2))</f>
        <v>0.26655077479156147</v>
      </c>
      <c r="BH6" s="55">
        <f t="shared" ref="BH6:BH69" si="36">IF($AQ6="","",SQRT(($AQ6-BH$4)^2+($AR6-BI$4)^2))</f>
        <v>0.5122782552692714</v>
      </c>
      <c r="BJ6" s="56">
        <f t="shared" ref="BJ6:BJ69" si="37">IF(AQ6="","",MIN(AT6:BH6))</f>
        <v>0.26655077479156147</v>
      </c>
      <c r="BK6" s="57" t="str">
        <f t="shared" ref="BK6:BK69" si="38">IF($AO6="","",IF(AT6=$BJ6,AT$2,""))</f>
        <v/>
      </c>
      <c r="BM6" s="57" t="str">
        <f t="shared" ref="BM6:BM69" si="39">IF($AO6="","",IF(AV6=$BJ6,AV$2,""))</f>
        <v/>
      </c>
      <c r="BO6" s="57" t="str">
        <f t="shared" ref="BO6:BO69" si="40">IF($AO6="","",IF(AX6=$BJ6,AX$2,""))</f>
        <v/>
      </c>
      <c r="BQ6" s="57" t="str">
        <f t="shared" ref="BQ6:BQ69" si="41">IF($AO6="","",IF(AZ6=$BJ6,AZ$2,""))</f>
        <v/>
      </c>
      <c r="BS6" s="57" t="str">
        <f t="shared" ref="BS6:BS69" si="42">IF($AO6="","",IF(BB6=$BJ6,BB$2,""))</f>
        <v/>
      </c>
      <c r="BU6" s="57" t="str">
        <f t="shared" ref="BU6:BU69" si="43">IF($AO6="","",IF(BD6=$BJ6,BD$2,""))</f>
        <v/>
      </c>
      <c r="BW6" s="57">
        <f t="shared" ref="BW6:BW69" si="44">IF($AO6="","",IF(BF6=$BJ6,BF$2,""))</f>
        <v>7</v>
      </c>
      <c r="BY6" s="57" t="str">
        <f t="shared" ref="BY6:BY69" si="45">IF($AO6="","",IF(BH6=$BJ6,BH$2,""))</f>
        <v/>
      </c>
      <c r="CA6" s="58">
        <f t="shared" ref="CA6:CA69" si="46">IF(AQ6="","",AVERAGE(BK6:BY6))</f>
        <v>7</v>
      </c>
      <c r="CB6" s="59" t="str">
        <f t="shared" ref="CB6:CB69" si="47">IF(CA6="","",IF(CA6=5,"Slow",IF(CA6=6,"Slow-inaccurate",IF(CA6=7,"Inaccurate",IF(CA6=8,"Fast-inaccurate",IF(CA6=1,"Fast",IF(CA6=2,"Fast-hyperaccurate",IF(CA6=3,"Hyperaccurate",IF(CA6=4,"Slow-hyperaccurate","")))))))))</f>
        <v>Inaccurate</v>
      </c>
      <c r="CI6">
        <f t="shared" ref="CI6:CI69" si="48">D6</f>
        <v>13</v>
      </c>
      <c r="CJ6">
        <f t="shared" ref="CJ6:CJ69" si="49">V6</f>
        <v>0.1921486128257861</v>
      </c>
      <c r="CK6">
        <f t="shared" ref="CK6:CK69" si="50">X6</f>
        <v>-0.54410685101225198</v>
      </c>
    </row>
    <row r="7" spans="1:89" x14ac:dyDescent="0.3">
      <c r="B7" s="3">
        <v>207</v>
      </c>
      <c r="C7" s="24">
        <v>20</v>
      </c>
      <c r="D7" s="25">
        <v>13</v>
      </c>
      <c r="E7" s="26">
        <v>0</v>
      </c>
      <c r="F7" s="24">
        <v>29</v>
      </c>
      <c r="G7" s="24">
        <v>30</v>
      </c>
      <c r="J7">
        <f t="shared" si="0"/>
        <v>0.77333333333333343</v>
      </c>
      <c r="K7">
        <f t="shared" si="15"/>
        <v>1.2272296664902038</v>
      </c>
      <c r="L7" s="33">
        <f t="shared" si="16"/>
        <v>27.547804503732515</v>
      </c>
      <c r="M7">
        <f t="shared" si="1"/>
        <v>27.550806037906881</v>
      </c>
      <c r="O7" s="33">
        <f t="shared" si="2"/>
        <v>-25.74074074074074</v>
      </c>
      <c r="P7" s="33">
        <f t="shared" si="3"/>
        <v>-0.57870370370370416</v>
      </c>
      <c r="Q7" s="33">
        <f t="shared" si="4"/>
        <v>-0.5</v>
      </c>
      <c r="S7">
        <f>'Parameters from R'!D$17+'Parameters from R'!D$18*Computation!$O7+'Parameters from R'!D$19*Computation!$P7+'Parameters from R'!D$20*Computation!$O7*Computation!$P7+'Parameters from R'!D$21*Computation!$Q7+'Parameters from R'!D$22*Computation!$O7*Computation!$Q7+'Parameters from R'!D$23*Computation!$P7*Computation!$Q7+'Parameters from R'!D$24*Computation!$O7*Computation!$P7*Computation!$Q7</f>
        <v>29.726502451989028</v>
      </c>
      <c r="T7">
        <f>'Parameters from R'!E$17+'Parameters from R'!E$18*Computation!$O7+'Parameters from R'!E$19*Computation!$P7+'Parameters from R'!E$20*Computation!$O7*Computation!$P7+'Parameters from R'!E$21*Computation!$Q7+'Parameters from R'!E$22*Computation!$O7*Computation!$Q7+'Parameters from R'!E$23*Computation!$P7*Computation!$Q7+'Parameters from R'!E$24*Computation!$O7*Computation!$P7*Computation!$Q7</f>
        <v>32.231212325102881</v>
      </c>
      <c r="U7">
        <f>'Parameters from R'!F$17+'Parameters from R'!F$18*Computation!$O7+'Parameters from R'!F$19*Computation!$P7+'Parameters from R'!F$20*Computation!$O7*Computation!$P7+'Parameters from R'!F$21*Computation!$Q7+'Parameters from R'!F$22*Computation!$O7*Computation!$Q7+'Parameters from R'!F$23*Computation!$P7*Computation!$Q7+'Parameters from R'!F$24*Computation!$O7*Computation!$P7*Computation!$Q7</f>
        <v>30.254321896433471</v>
      </c>
      <c r="V7">
        <f t="shared" si="5"/>
        <v>-0.72650245198902752</v>
      </c>
      <c r="W7">
        <f t="shared" si="6"/>
        <v>-2.2312123251028808</v>
      </c>
      <c r="X7">
        <f t="shared" si="7"/>
        <v>-2.706517392700956</v>
      </c>
      <c r="Z7" s="21">
        <f>IF(F7="","",V7/'Parameters from R'!$D$25)</f>
        <v>-0.1782836853160083</v>
      </c>
      <c r="AA7" s="21">
        <f t="shared" si="17"/>
        <v>42.925009539386231</v>
      </c>
      <c r="AB7" s="21">
        <f t="shared" si="18"/>
        <v>3</v>
      </c>
      <c r="AD7" s="21">
        <f>IF(G7="","",X7/'Parameters from R'!$F$25)</f>
        <v>-0.85633025143990249</v>
      </c>
      <c r="AE7" s="21">
        <f t="shared" si="19"/>
        <v>19.590756638158425</v>
      </c>
      <c r="AF7" s="21">
        <f t="shared" si="20"/>
        <v>2</v>
      </c>
      <c r="AI7">
        <f t="shared" si="21"/>
        <v>-0.1782836853160083</v>
      </c>
      <c r="AJ7">
        <f t="shared" si="22"/>
        <v>-0.85633025143990249</v>
      </c>
      <c r="AL7" s="48">
        <f t="shared" si="23"/>
        <v>0.92772270192303719</v>
      </c>
      <c r="AM7" s="45">
        <f t="shared" si="24"/>
        <v>0.65029140196929458</v>
      </c>
      <c r="AO7" s="60">
        <f t="shared" si="25"/>
        <v>-0.1782836853160083</v>
      </c>
      <c r="AP7" s="60">
        <f t="shared" si="26"/>
        <v>-0.85633025143990249</v>
      </c>
      <c r="AQ7" s="21">
        <f t="shared" si="27"/>
        <v>-0.20382446589896577</v>
      </c>
      <c r="AR7" s="21">
        <f t="shared" si="28"/>
        <v>-0.97900744997216493</v>
      </c>
      <c r="AT7" s="55">
        <f t="shared" si="29"/>
        <v>1.5516600567772347</v>
      </c>
      <c r="AV7" s="55">
        <f t="shared" si="30"/>
        <v>1.916449043787156</v>
      </c>
      <c r="AX7" s="55">
        <f t="shared" si="31"/>
        <v>1.9894760365343258</v>
      </c>
      <c r="AZ7" s="55">
        <f t="shared" si="32"/>
        <v>1.7596233373643251</v>
      </c>
      <c r="BB7" s="55">
        <f t="shared" si="33"/>
        <v>1.2618839361058798</v>
      </c>
      <c r="BD7" s="55">
        <f t="shared" si="34"/>
        <v>0.57203414458168045</v>
      </c>
      <c r="BF7" s="55">
        <f t="shared" si="35"/>
        <v>0.20490265995264634</v>
      </c>
      <c r="BH7" s="55">
        <f t="shared" si="36"/>
        <v>0.95064489195642055</v>
      </c>
      <c r="BJ7" s="56">
        <f t="shared" si="37"/>
        <v>0.20490265995264634</v>
      </c>
      <c r="BK7" s="57" t="str">
        <f t="shared" si="38"/>
        <v/>
      </c>
      <c r="BM7" s="57" t="str">
        <f t="shared" si="39"/>
        <v/>
      </c>
      <c r="BO7" s="57" t="str">
        <f t="shared" si="40"/>
        <v/>
      </c>
      <c r="BQ7" s="57" t="str">
        <f t="shared" si="41"/>
        <v/>
      </c>
      <c r="BS7" s="57" t="str">
        <f t="shared" si="42"/>
        <v/>
      </c>
      <c r="BU7" s="57" t="str">
        <f t="shared" si="43"/>
        <v/>
      </c>
      <c r="BW7" s="57">
        <f t="shared" si="44"/>
        <v>7</v>
      </c>
      <c r="BY7" s="57" t="str">
        <f t="shared" si="45"/>
        <v/>
      </c>
      <c r="CA7" s="58">
        <f t="shared" si="46"/>
        <v>7</v>
      </c>
      <c r="CB7" s="59" t="str">
        <f t="shared" si="47"/>
        <v>Inaccurate</v>
      </c>
      <c r="CI7">
        <f t="shared" si="48"/>
        <v>13</v>
      </c>
      <c r="CJ7">
        <f t="shared" si="49"/>
        <v>-0.72650245198902752</v>
      </c>
      <c r="CK7">
        <f t="shared" si="50"/>
        <v>-2.706517392700956</v>
      </c>
    </row>
    <row r="8" spans="1:89" x14ac:dyDescent="0.3">
      <c r="B8" s="3">
        <v>48</v>
      </c>
      <c r="C8" s="3">
        <v>22</v>
      </c>
      <c r="D8" s="3">
        <v>13</v>
      </c>
      <c r="E8" s="26">
        <v>0</v>
      </c>
      <c r="F8" s="26">
        <v>32</v>
      </c>
      <c r="G8" s="3">
        <v>34</v>
      </c>
      <c r="J8">
        <f t="shared" si="0"/>
        <v>0.86444444444444435</v>
      </c>
      <c r="K8">
        <f t="shared" si="15"/>
        <v>1.8527054794451341</v>
      </c>
      <c r="L8" s="33">
        <f t="shared" si="16"/>
        <v>32.413984768903369</v>
      </c>
      <c r="M8">
        <f t="shared" si="1"/>
        <v>32.419066202762622</v>
      </c>
      <c r="O8" s="33">
        <f t="shared" si="2"/>
        <v>-23.74074074074074</v>
      </c>
      <c r="P8" s="33">
        <f t="shared" si="3"/>
        <v>-0.57870370370370416</v>
      </c>
      <c r="Q8" s="33">
        <f t="shared" si="4"/>
        <v>-0.5</v>
      </c>
      <c r="S8">
        <f>'Parameters from R'!D$17+'Parameters from R'!D$18*Computation!$O8+'Parameters from R'!D$19*Computation!$P8+'Parameters from R'!D$20*Computation!$O8*Computation!$P8+'Parameters from R'!D$21*Computation!$Q8+'Parameters from R'!D$22*Computation!$O8*Computation!$Q8+'Parameters from R'!D$23*Computation!$P8*Computation!$Q8+'Parameters from R'!D$24*Computation!$O8*Computation!$P8*Computation!$Q8</f>
        <v>29.563804581618655</v>
      </c>
      <c r="T8">
        <f>'Parameters from R'!E$17+'Parameters from R'!E$18*Computation!$O8+'Parameters from R'!E$19*Computation!$P8+'Parameters from R'!E$20*Computation!$O8*Computation!$P8+'Parameters from R'!E$21*Computation!$Q8+'Parameters from R'!E$22*Computation!$O8*Computation!$Q8+'Parameters from R'!E$23*Computation!$P8*Computation!$Q8+'Parameters from R'!E$24*Computation!$O8*Computation!$P8*Computation!$Q8</f>
        <v>32.176399547325104</v>
      </c>
      <c r="U8">
        <f>'Parameters from R'!F$17+'Parameters from R'!F$18*Computation!$O8+'Parameters from R'!F$19*Computation!$P8+'Parameters from R'!F$20*Computation!$O8*Computation!$P8+'Parameters from R'!F$21*Computation!$Q8+'Parameters from R'!F$22*Computation!$O8*Computation!$Q8+'Parameters from R'!F$23*Computation!$P8*Computation!$Q8+'Parameters from R'!F$24*Computation!$O8*Computation!$P8*Computation!$Q8</f>
        <v>30.197341526063099</v>
      </c>
      <c r="V8">
        <f t="shared" si="5"/>
        <v>2.4361954183813452</v>
      </c>
      <c r="W8">
        <f t="shared" si="6"/>
        <v>1.8236004526748957</v>
      </c>
      <c r="X8">
        <f t="shared" si="7"/>
        <v>2.21664324284027</v>
      </c>
      <c r="Z8" s="21">
        <f>IF(F8="","",V8/'Parameters from R'!$D$25)</f>
        <v>0.59784230066929045</v>
      </c>
      <c r="AA8" s="21">
        <f t="shared" si="17"/>
        <v>72.502741869004893</v>
      </c>
      <c r="AB8" s="21">
        <f t="shared" si="18"/>
        <v>4</v>
      </c>
      <c r="AD8" s="21">
        <f>IF(G8="","",X8/'Parameters from R'!$F$25)</f>
        <v>0.70133621554143832</v>
      </c>
      <c r="AE8" s="21">
        <f t="shared" si="19"/>
        <v>75.845339114009121</v>
      </c>
      <c r="AF8" s="21">
        <f t="shared" si="20"/>
        <v>4</v>
      </c>
      <c r="AI8">
        <f t="shared" si="21"/>
        <v>0.59784230066929045</v>
      </c>
      <c r="AJ8">
        <f t="shared" si="22"/>
        <v>0.70133621554143832</v>
      </c>
      <c r="AL8" s="48">
        <f t="shared" si="23"/>
        <v>0.74484030761541564</v>
      </c>
      <c r="AM8" s="45">
        <f t="shared" si="24"/>
        <v>0.75775622957921962</v>
      </c>
      <c r="AO8" s="60">
        <f t="shared" si="25"/>
        <v>0.59784230066929045</v>
      </c>
      <c r="AP8" s="60">
        <f t="shared" si="26"/>
        <v>0.70133621554143832</v>
      </c>
      <c r="AQ8" s="21">
        <f t="shared" si="27"/>
        <v>0.64872281400122533</v>
      </c>
      <c r="AR8" s="21">
        <f t="shared" si="28"/>
        <v>0.76102477659688039</v>
      </c>
      <c r="AT8" s="55">
        <f t="shared" si="29"/>
        <v>0.83818516569881463</v>
      </c>
      <c r="AV8" s="55">
        <f t="shared" si="30"/>
        <v>7.9472245805472588E-2</v>
      </c>
      <c r="AX8" s="55">
        <f t="shared" si="31"/>
        <v>0.69133960309405051</v>
      </c>
      <c r="AZ8" s="55">
        <f t="shared" si="32"/>
        <v>1.3569012644316123</v>
      </c>
      <c r="BB8" s="55">
        <f t="shared" si="33"/>
        <v>1.8158870086000534</v>
      </c>
      <c r="BD8" s="55">
        <f t="shared" si="34"/>
        <v>1.9984204167658604</v>
      </c>
      <c r="BF8" s="55">
        <f t="shared" si="35"/>
        <v>1.8767124322052544</v>
      </c>
      <c r="BH8" s="55">
        <f t="shared" si="36"/>
        <v>1.4692919922819603</v>
      </c>
      <c r="BJ8" s="56">
        <f t="shared" si="37"/>
        <v>7.9472245805472588E-2</v>
      </c>
      <c r="BK8" s="57" t="str">
        <f t="shared" si="38"/>
        <v/>
      </c>
      <c r="BM8" s="57">
        <f t="shared" si="39"/>
        <v>2</v>
      </c>
      <c r="BO8" s="57" t="str">
        <f t="shared" si="40"/>
        <v/>
      </c>
      <c r="BQ8" s="57" t="str">
        <f t="shared" si="41"/>
        <v/>
      </c>
      <c r="BS8" s="57" t="str">
        <f t="shared" si="42"/>
        <v/>
      </c>
      <c r="BU8" s="57" t="str">
        <f t="shared" si="43"/>
        <v/>
      </c>
      <c r="BW8" s="57" t="str">
        <f t="shared" si="44"/>
        <v/>
      </c>
      <c r="BY8" s="57" t="str">
        <f t="shared" si="45"/>
        <v/>
      </c>
      <c r="CA8" s="58">
        <f t="shared" si="46"/>
        <v>2</v>
      </c>
      <c r="CB8" s="59" t="str">
        <f t="shared" si="47"/>
        <v>Fast-hyperaccurate</v>
      </c>
      <c r="CI8">
        <f t="shared" si="48"/>
        <v>13</v>
      </c>
      <c r="CJ8">
        <f t="shared" si="49"/>
        <v>2.4361954183813452</v>
      </c>
      <c r="CK8">
        <f t="shared" si="50"/>
        <v>2.21664324284027</v>
      </c>
    </row>
    <row r="9" spans="1:89" x14ac:dyDescent="0.3">
      <c r="B9" s="3">
        <v>89</v>
      </c>
      <c r="C9" s="3">
        <v>22</v>
      </c>
      <c r="D9" s="3">
        <v>14</v>
      </c>
      <c r="E9" s="26">
        <v>0</v>
      </c>
      <c r="F9" s="27">
        <v>34</v>
      </c>
      <c r="G9" s="27">
        <v>34</v>
      </c>
      <c r="J9">
        <f t="shared" si="0"/>
        <v>0.86444444444444435</v>
      </c>
      <c r="K9">
        <f t="shared" si="15"/>
        <v>1.8527054794451341</v>
      </c>
      <c r="L9" s="33">
        <f>(K9-K$222)/K$224*36</f>
        <v>32.413984768903369</v>
      </c>
      <c r="M9">
        <f t="shared" si="1"/>
        <v>32.419066202762622</v>
      </c>
      <c r="O9" s="33">
        <f t="shared" si="2"/>
        <v>-23.74074074074074</v>
      </c>
      <c r="P9" s="33">
        <f t="shared" si="3"/>
        <v>0.42129629629629584</v>
      </c>
      <c r="Q9" s="33">
        <f t="shared" si="4"/>
        <v>-0.5</v>
      </c>
      <c r="S9">
        <f>'Parameters from R'!D$17+'Parameters from R'!D$18*Computation!$O9+'Parameters from R'!D$19*Computation!$P9+'Parameters from R'!D$20*Computation!$O9*Computation!$P9+'Parameters from R'!D$21*Computation!$Q9+'Parameters from R'!D$22*Computation!$O9*Computation!$Q9+'Parameters from R'!D$23*Computation!$P9*Computation!$Q9+'Parameters from R'!D$24*Computation!$O9*Computation!$P9*Computation!$Q9</f>
        <v>29.063607544581615</v>
      </c>
      <c r="T9">
        <f>'Parameters from R'!E$17+'Parameters from R'!E$18*Computation!$O9+'Parameters from R'!E$19*Computation!$P9+'Parameters from R'!E$20*Computation!$O9*Computation!$P9+'Parameters from R'!E$21*Computation!$Q9+'Parameters from R'!E$22*Computation!$O9*Computation!$Q9+'Parameters from R'!E$23*Computation!$P9*Computation!$Q9+'Parameters from R'!E$24*Computation!$O9*Computation!$P9*Computation!$Q9</f>
        <v>31.961101769547327</v>
      </c>
      <c r="U9">
        <f>'Parameters from R'!F$17+'Parameters from R'!F$18*Computation!$O9+'Parameters from R'!F$19*Computation!$P9+'Parameters from R'!F$20*Computation!$O9*Computation!$P9+'Parameters from R'!F$21*Computation!$Q9+'Parameters from R'!F$22*Computation!$O9*Computation!$Q9+'Parameters from R'!F$23*Computation!$P9*Computation!$Q9+'Parameters from R'!F$24*Computation!$O9*Computation!$P9*Computation!$Q9</f>
        <v>29.990844489026063</v>
      </c>
      <c r="V9">
        <f t="shared" si="5"/>
        <v>4.9363924554183853</v>
      </c>
      <c r="W9">
        <f t="shared" si="6"/>
        <v>2.0388982304526735</v>
      </c>
      <c r="X9">
        <f t="shared" si="7"/>
        <v>2.4231402798773054</v>
      </c>
      <c r="Z9" s="21">
        <f>IF(F9="","",V9/'Parameters from R'!$D$25)</f>
        <v>1.2113905971117369</v>
      </c>
      <c r="AA9" s="21">
        <f t="shared" si="17"/>
        <v>88.712712931099631</v>
      </c>
      <c r="AB9" s="21">
        <f t="shared" si="18"/>
        <v>4</v>
      </c>
      <c r="AD9" s="21">
        <f>IF(G9="","",X9/'Parameters from R'!$F$25)</f>
        <v>0.76667097382690164</v>
      </c>
      <c r="AE9" s="21">
        <f t="shared" si="19"/>
        <v>77.836141721072977</v>
      </c>
      <c r="AF9" s="21">
        <f t="shared" si="20"/>
        <v>4</v>
      </c>
      <c r="AI9">
        <f t="shared" si="21"/>
        <v>1.2113905971117369</v>
      </c>
      <c r="AJ9">
        <f t="shared" si="22"/>
        <v>0.76667097382690164</v>
      </c>
      <c r="AL9" s="48">
        <f t="shared" si="23"/>
        <v>1.2167007775065861</v>
      </c>
      <c r="AM9" s="45">
        <f t="shared" si="24"/>
        <v>0.47702785623064048</v>
      </c>
      <c r="AO9" s="60">
        <f t="shared" si="25"/>
        <v>1.2113905971117369</v>
      </c>
      <c r="AP9" s="60">
        <f t="shared" si="26"/>
        <v>0.76667097382690164</v>
      </c>
      <c r="AQ9" s="21">
        <f t="shared" si="27"/>
        <v>0.84499026388464349</v>
      </c>
      <c r="AR9" s="21">
        <f t="shared" si="28"/>
        <v>0.53478168811222437</v>
      </c>
      <c r="AT9" s="55">
        <f t="shared" si="29"/>
        <v>0.55679392258780347</v>
      </c>
      <c r="AV9" s="55">
        <f t="shared" si="30"/>
        <v>0.22069841980410795</v>
      </c>
      <c r="AX9" s="55">
        <f t="shared" si="31"/>
        <v>0.96459142841700141</v>
      </c>
      <c r="AZ9" s="55">
        <f t="shared" si="32"/>
        <v>1.5616341360964792</v>
      </c>
      <c r="BB9" s="55">
        <f t="shared" si="33"/>
        <v>1.9209322028039635</v>
      </c>
      <c r="BD9" s="55">
        <f t="shared" si="34"/>
        <v>1.9877857549283247</v>
      </c>
      <c r="BF9" s="55">
        <f t="shared" si="35"/>
        <v>1.752016945187588</v>
      </c>
      <c r="BH9" s="55">
        <f t="shared" si="36"/>
        <v>1.2495194376151988</v>
      </c>
      <c r="BJ9" s="56">
        <f t="shared" si="37"/>
        <v>0.22069841980410795</v>
      </c>
      <c r="BK9" s="57" t="str">
        <f t="shared" si="38"/>
        <v/>
      </c>
      <c r="BM9" s="57">
        <f t="shared" si="39"/>
        <v>2</v>
      </c>
      <c r="BO9" s="57" t="str">
        <f t="shared" si="40"/>
        <v/>
      </c>
      <c r="BQ9" s="57" t="str">
        <f t="shared" si="41"/>
        <v/>
      </c>
      <c r="BS9" s="57" t="str">
        <f t="shared" si="42"/>
        <v/>
      </c>
      <c r="BU9" s="57" t="str">
        <f t="shared" si="43"/>
        <v/>
      </c>
      <c r="BW9" s="57" t="str">
        <f t="shared" si="44"/>
        <v/>
      </c>
      <c r="BY9" s="57" t="str">
        <f t="shared" si="45"/>
        <v/>
      </c>
      <c r="CA9" s="58">
        <f t="shared" si="46"/>
        <v>2</v>
      </c>
      <c r="CB9" s="59" t="str">
        <f t="shared" si="47"/>
        <v>Fast-hyperaccurate</v>
      </c>
      <c r="CI9">
        <f t="shared" si="48"/>
        <v>14</v>
      </c>
      <c r="CJ9">
        <f t="shared" si="49"/>
        <v>4.9363924554183853</v>
      </c>
      <c r="CK9">
        <f t="shared" si="50"/>
        <v>2.4231402798773054</v>
      </c>
    </row>
    <row r="10" spans="1:89" x14ac:dyDescent="0.3">
      <c r="B10" s="22">
        <v>24</v>
      </c>
      <c r="C10" s="22">
        <v>23</v>
      </c>
      <c r="D10" s="22">
        <v>13</v>
      </c>
      <c r="E10" s="23">
        <v>0</v>
      </c>
      <c r="F10" s="22">
        <v>28</v>
      </c>
      <c r="G10" s="22">
        <v>32</v>
      </c>
      <c r="J10">
        <f t="shared" si="0"/>
        <v>0.81888888888888878</v>
      </c>
      <c r="K10">
        <f t="shared" si="15"/>
        <v>1.5088376913825734</v>
      </c>
      <c r="L10" s="33">
        <f t="shared" si="16"/>
        <v>29.738705230606403</v>
      </c>
      <c r="M10">
        <f t="shared" si="1"/>
        <v>29.742488137206898</v>
      </c>
      <c r="O10" s="33">
        <f t="shared" si="2"/>
        <v>-22.74074074074074</v>
      </c>
      <c r="P10" s="33">
        <f t="shared" si="3"/>
        <v>-0.57870370370370416</v>
      </c>
      <c r="Q10" s="33">
        <f t="shared" si="4"/>
        <v>-0.5</v>
      </c>
      <c r="S10">
        <f>'Parameters from R'!D$17+'Parameters from R'!D$18*Computation!$O10+'Parameters from R'!D$19*Computation!$P10+'Parameters from R'!D$20*Computation!$O10*Computation!$P10+'Parameters from R'!D$21*Computation!$Q10+'Parameters from R'!D$22*Computation!$O10*Computation!$Q10+'Parameters from R'!D$23*Computation!$P10*Computation!$Q10+'Parameters from R'!D$24*Computation!$O10*Computation!$P10*Computation!$Q10</f>
        <v>29.482455646433468</v>
      </c>
      <c r="T10">
        <f>'Parameters from R'!E$17+'Parameters from R'!E$18*Computation!$O10+'Parameters from R'!E$19*Computation!$P10+'Parameters from R'!E$20*Computation!$O10*Computation!$P10+'Parameters from R'!E$21*Computation!$Q10+'Parameters from R'!E$22*Computation!$O10*Computation!$Q10+'Parameters from R'!E$23*Computation!$P10*Computation!$Q10+'Parameters from R'!E$24*Computation!$O10*Computation!$P10*Computation!$Q10</f>
        <v>32.148993158436213</v>
      </c>
      <c r="U10">
        <f>'Parameters from R'!F$17+'Parameters from R'!F$18*Computation!$O10+'Parameters from R'!F$19*Computation!$P10+'Parameters from R'!F$20*Computation!$O10*Computation!$P10+'Parameters from R'!F$21*Computation!$Q10+'Parameters from R'!F$22*Computation!$O10*Computation!$Q10+'Parameters from R'!F$23*Computation!$P10*Computation!$Q10+'Parameters from R'!F$24*Computation!$O10*Computation!$P10*Computation!$Q10</f>
        <v>30.168851340877914</v>
      </c>
      <c r="V10">
        <f t="shared" si="5"/>
        <v>-1.4824556464334684</v>
      </c>
      <c r="W10">
        <f t="shared" si="6"/>
        <v>-0.14899315843621252</v>
      </c>
      <c r="X10">
        <f t="shared" si="7"/>
        <v>-0.43014611027151162</v>
      </c>
      <c r="Z10" s="21">
        <f>IF(F10="","",V10/'Parameters from R'!$D$25)</f>
        <v>-0.36379458216567157</v>
      </c>
      <c r="AA10" s="21">
        <f t="shared" si="17"/>
        <v>35.800570432676004</v>
      </c>
      <c r="AB10" s="21">
        <f t="shared" si="18"/>
        <v>3</v>
      </c>
      <c r="AD10" s="21">
        <f>IF(G10="","",X10/'Parameters from R'!$F$25)</f>
        <v>-0.13609634571648155</v>
      </c>
      <c r="AE10" s="21">
        <f t="shared" si="19"/>
        <v>44.587255817310663</v>
      </c>
      <c r="AF10" s="21">
        <f t="shared" si="20"/>
        <v>3</v>
      </c>
      <c r="AI10">
        <f t="shared" si="21"/>
        <v>-0.36379458216567157</v>
      </c>
      <c r="AJ10">
        <f t="shared" si="22"/>
        <v>-0.13609634571648155</v>
      </c>
      <c r="AL10" s="48">
        <f t="shared" si="23"/>
        <v>0.37228721750092542</v>
      </c>
      <c r="AM10" s="45">
        <f t="shared" si="24"/>
        <v>0.93304776333754935</v>
      </c>
      <c r="AO10" s="60">
        <f t="shared" si="25"/>
        <v>-0.36379458216567157</v>
      </c>
      <c r="AP10" s="60">
        <f t="shared" si="26"/>
        <v>-0.13609634571648155</v>
      </c>
      <c r="AQ10" s="21">
        <f t="shared" si="27"/>
        <v>-0.9366053490599604</v>
      </c>
      <c r="AR10" s="21">
        <f t="shared" si="28"/>
        <v>-0.35038610148273519</v>
      </c>
      <c r="AT10" s="55">
        <f t="shared" si="29"/>
        <v>1.9680474328938111</v>
      </c>
      <c r="AV10" s="55">
        <f t="shared" si="30"/>
        <v>1.9545026896926243</v>
      </c>
      <c r="AX10" s="55">
        <f t="shared" si="31"/>
        <v>1.6434026295967372</v>
      </c>
      <c r="AZ10" s="55">
        <f t="shared" si="32"/>
        <v>1.0821094166266816</v>
      </c>
      <c r="BB10" s="55">
        <f t="shared" si="33"/>
        <v>0.35607485432150227</v>
      </c>
      <c r="BD10" s="55">
        <f t="shared" si="34"/>
        <v>0.42416887672753334</v>
      </c>
      <c r="BF10" s="55">
        <f t="shared" si="35"/>
        <v>1.1398367413952446</v>
      </c>
      <c r="BH10" s="55">
        <f t="shared" si="36"/>
        <v>1.6819747948313206</v>
      </c>
      <c r="BJ10" s="56">
        <f t="shared" si="37"/>
        <v>0.35607485432150227</v>
      </c>
      <c r="BK10" s="57" t="str">
        <f t="shared" si="38"/>
        <v/>
      </c>
      <c r="BM10" s="57" t="str">
        <f t="shared" si="39"/>
        <v/>
      </c>
      <c r="BO10" s="57" t="str">
        <f t="shared" si="40"/>
        <v/>
      </c>
      <c r="BQ10" s="57" t="str">
        <f t="shared" si="41"/>
        <v/>
      </c>
      <c r="BS10" s="57">
        <f t="shared" si="42"/>
        <v>5</v>
      </c>
      <c r="BU10" s="57" t="str">
        <f t="shared" si="43"/>
        <v/>
      </c>
      <c r="BW10" s="57" t="str">
        <f t="shared" si="44"/>
        <v/>
      </c>
      <c r="BY10" s="57" t="str">
        <f t="shared" si="45"/>
        <v/>
      </c>
      <c r="CA10" s="58">
        <f t="shared" si="46"/>
        <v>5</v>
      </c>
      <c r="CB10" s="59" t="str">
        <f t="shared" si="47"/>
        <v>Slow</v>
      </c>
      <c r="CI10">
        <f t="shared" si="48"/>
        <v>13</v>
      </c>
      <c r="CJ10">
        <f t="shared" si="49"/>
        <v>-1.4824556464334684</v>
      </c>
      <c r="CK10">
        <f t="shared" si="50"/>
        <v>-0.43014611027151162</v>
      </c>
    </row>
    <row r="11" spans="1:89" x14ac:dyDescent="0.3">
      <c r="B11" s="3">
        <v>65</v>
      </c>
      <c r="C11" s="3">
        <v>23</v>
      </c>
      <c r="D11" s="3">
        <v>13</v>
      </c>
      <c r="E11" s="26">
        <v>0</v>
      </c>
      <c r="F11" s="3">
        <v>30</v>
      </c>
      <c r="G11" s="3">
        <v>29</v>
      </c>
      <c r="J11">
        <f t="shared" si="0"/>
        <v>0.75055555555555564</v>
      </c>
      <c r="K11">
        <f t="shared" si="15"/>
        <v>1.101577450217945</v>
      </c>
      <c r="L11" s="33">
        <f t="shared" si="16"/>
        <v>26.570234592259208</v>
      </c>
      <c r="M11">
        <f t="shared" si="1"/>
        <v>26.572950780314954</v>
      </c>
      <c r="O11" s="33">
        <f t="shared" si="2"/>
        <v>-22.74074074074074</v>
      </c>
      <c r="P11" s="33">
        <f t="shared" si="3"/>
        <v>-0.57870370370370416</v>
      </c>
      <c r="Q11" s="33">
        <f t="shared" si="4"/>
        <v>-0.5</v>
      </c>
      <c r="S11">
        <f>'Parameters from R'!D$17+'Parameters from R'!D$18*Computation!$O11+'Parameters from R'!D$19*Computation!$P11+'Parameters from R'!D$20*Computation!$O11*Computation!$P11+'Parameters from R'!D$21*Computation!$Q11+'Parameters from R'!D$22*Computation!$O11*Computation!$Q11+'Parameters from R'!D$23*Computation!$P11*Computation!$Q11+'Parameters from R'!D$24*Computation!$O11*Computation!$P11*Computation!$Q11</f>
        <v>29.482455646433468</v>
      </c>
      <c r="T11">
        <f>'Parameters from R'!E$17+'Parameters from R'!E$18*Computation!$O11+'Parameters from R'!E$19*Computation!$P11+'Parameters from R'!E$20*Computation!$O11*Computation!$P11+'Parameters from R'!E$21*Computation!$Q11+'Parameters from R'!E$22*Computation!$O11*Computation!$Q11+'Parameters from R'!E$23*Computation!$P11*Computation!$Q11+'Parameters from R'!E$24*Computation!$O11*Computation!$P11*Computation!$Q11</f>
        <v>32.148993158436213</v>
      </c>
      <c r="U11">
        <f>'Parameters from R'!F$17+'Parameters from R'!F$18*Computation!$O11+'Parameters from R'!F$19*Computation!$P11+'Parameters from R'!F$20*Computation!$O11*Computation!$P11+'Parameters from R'!F$21*Computation!$Q11+'Parameters from R'!F$22*Computation!$O11*Computation!$Q11+'Parameters from R'!F$23*Computation!$P11*Computation!$Q11+'Parameters from R'!F$24*Computation!$O11*Computation!$P11*Computation!$Q11</f>
        <v>30.168851340877914</v>
      </c>
      <c r="V11">
        <f t="shared" si="5"/>
        <v>0.51754435356653161</v>
      </c>
      <c r="W11">
        <f t="shared" si="6"/>
        <v>-3.1489931584362125</v>
      </c>
      <c r="X11">
        <f t="shared" si="7"/>
        <v>-3.5986167486187064</v>
      </c>
      <c r="Z11" s="21">
        <f>IF(F11="","",V11/'Parameters from R'!$D$25)</f>
        <v>0.12700537268073256</v>
      </c>
      <c r="AA11" s="21">
        <f t="shared" si="17"/>
        <v>55.053192689806771</v>
      </c>
      <c r="AB11" s="21">
        <f t="shared" si="18"/>
        <v>4</v>
      </c>
      <c r="AD11" s="21">
        <f>IF(G11="","",X11/'Parameters from R'!$F$25)</f>
        <v>-1.1385865812246745</v>
      </c>
      <c r="AE11" s="21">
        <f t="shared" si="19"/>
        <v>12.743781393763925</v>
      </c>
      <c r="AF11" s="21">
        <f t="shared" si="20"/>
        <v>2</v>
      </c>
      <c r="AI11">
        <f t="shared" si="21"/>
        <v>0.12700537268073256</v>
      </c>
      <c r="AJ11">
        <f t="shared" si="22"/>
        <v>-1.1385865812246745</v>
      </c>
      <c r="AL11" s="48">
        <f t="shared" si="23"/>
        <v>1.4588901870587454</v>
      </c>
      <c r="AM11" s="45">
        <f t="shared" si="24"/>
        <v>0.34501054784714502</v>
      </c>
      <c r="AO11" s="60">
        <f t="shared" si="25"/>
        <v>0.12700537268073256</v>
      </c>
      <c r="AP11" s="60">
        <f t="shared" si="26"/>
        <v>-1.1385865812246745</v>
      </c>
      <c r="AQ11" s="21">
        <f t="shared" si="27"/>
        <v>0.11085896539425073</v>
      </c>
      <c r="AR11" s="21">
        <f t="shared" si="28"/>
        <v>-0.99383614836235279</v>
      </c>
      <c r="AT11" s="55">
        <f t="shared" si="29"/>
        <v>1.3335224292120094</v>
      </c>
      <c r="AV11" s="55">
        <f t="shared" si="30"/>
        <v>1.8024201251149745</v>
      </c>
      <c r="AX11" s="55">
        <f t="shared" si="31"/>
        <v>1.9969156959483056</v>
      </c>
      <c r="AZ11" s="55">
        <f t="shared" si="32"/>
        <v>1.8873989541593688</v>
      </c>
      <c r="BB11" s="55">
        <f t="shared" si="33"/>
        <v>1.490542830913792</v>
      </c>
      <c r="BD11" s="55">
        <f t="shared" si="34"/>
        <v>0.86676507346600007</v>
      </c>
      <c r="BF11" s="55">
        <f t="shared" si="35"/>
        <v>0.11103019082796628</v>
      </c>
      <c r="BH11" s="55">
        <f t="shared" si="36"/>
        <v>0.66160803187243911</v>
      </c>
      <c r="BJ11" s="56">
        <f t="shared" si="37"/>
        <v>0.11103019082796628</v>
      </c>
      <c r="BK11" s="57" t="str">
        <f t="shared" si="38"/>
        <v/>
      </c>
      <c r="BM11" s="57" t="str">
        <f t="shared" si="39"/>
        <v/>
      </c>
      <c r="BO11" s="57" t="str">
        <f t="shared" si="40"/>
        <v/>
      </c>
      <c r="BQ11" s="57" t="str">
        <f t="shared" si="41"/>
        <v/>
      </c>
      <c r="BS11" s="57" t="str">
        <f t="shared" si="42"/>
        <v/>
      </c>
      <c r="BU11" s="57" t="str">
        <f t="shared" si="43"/>
        <v/>
      </c>
      <c r="BW11" s="57">
        <f t="shared" si="44"/>
        <v>7</v>
      </c>
      <c r="BY11" s="57" t="str">
        <f t="shared" si="45"/>
        <v/>
      </c>
      <c r="CA11" s="58">
        <f t="shared" si="46"/>
        <v>7</v>
      </c>
      <c r="CB11" s="59" t="str">
        <f t="shared" si="47"/>
        <v>Inaccurate</v>
      </c>
      <c r="CI11">
        <f t="shared" si="48"/>
        <v>13</v>
      </c>
      <c r="CJ11">
        <f t="shared" si="49"/>
        <v>0.51754435356653161</v>
      </c>
      <c r="CK11">
        <f t="shared" si="50"/>
        <v>-3.5986167486187064</v>
      </c>
    </row>
    <row r="12" spans="1:89" x14ac:dyDescent="0.3">
      <c r="B12" s="3">
        <v>184</v>
      </c>
      <c r="C12" s="3">
        <v>23</v>
      </c>
      <c r="D12" s="3">
        <v>13</v>
      </c>
      <c r="E12" s="26">
        <v>0</v>
      </c>
      <c r="F12" s="26">
        <v>30</v>
      </c>
      <c r="G12" s="26">
        <v>31</v>
      </c>
      <c r="J12">
        <f t="shared" si="0"/>
        <v>0.79611111111111121</v>
      </c>
      <c r="K12">
        <f t="shared" si="15"/>
        <v>1.3621635797736023</v>
      </c>
      <c r="L12" s="33">
        <f t="shared" si="16"/>
        <v>28.597585698020296</v>
      </c>
      <c r="M12">
        <f t="shared" si="1"/>
        <v>28.600934947570003</v>
      </c>
      <c r="O12" s="33">
        <f t="shared" si="2"/>
        <v>-22.74074074074074</v>
      </c>
      <c r="P12" s="33">
        <f t="shared" si="3"/>
        <v>-0.57870370370370416</v>
      </c>
      <c r="Q12" s="33">
        <f t="shared" si="4"/>
        <v>-0.5</v>
      </c>
      <c r="S12">
        <f>'Parameters from R'!D$17+'Parameters from R'!D$18*Computation!$O12+'Parameters from R'!D$19*Computation!$P12+'Parameters from R'!D$20*Computation!$O12*Computation!$P12+'Parameters from R'!D$21*Computation!$Q12+'Parameters from R'!D$22*Computation!$O12*Computation!$Q12+'Parameters from R'!D$23*Computation!$P12*Computation!$Q12+'Parameters from R'!D$24*Computation!$O12*Computation!$P12*Computation!$Q12</f>
        <v>29.482455646433468</v>
      </c>
      <c r="T12">
        <f>'Parameters from R'!E$17+'Parameters from R'!E$18*Computation!$O12+'Parameters from R'!E$19*Computation!$P12+'Parameters from R'!E$20*Computation!$O12*Computation!$P12+'Parameters from R'!E$21*Computation!$Q12+'Parameters from R'!E$22*Computation!$O12*Computation!$Q12+'Parameters from R'!E$23*Computation!$P12*Computation!$Q12+'Parameters from R'!E$24*Computation!$O12*Computation!$P12*Computation!$Q12</f>
        <v>32.148993158436213</v>
      </c>
      <c r="U12">
        <f>'Parameters from R'!F$17+'Parameters from R'!F$18*Computation!$O12+'Parameters from R'!F$19*Computation!$P12+'Parameters from R'!F$20*Computation!$O12*Computation!$P12+'Parameters from R'!F$21*Computation!$Q12+'Parameters from R'!F$22*Computation!$O12*Computation!$Q12+'Parameters from R'!F$23*Computation!$P12*Computation!$Q12+'Parameters from R'!F$24*Computation!$O12*Computation!$P12*Computation!$Q12</f>
        <v>30.168851340877914</v>
      </c>
      <c r="V12">
        <f t="shared" si="5"/>
        <v>0.51754435356653161</v>
      </c>
      <c r="W12">
        <f t="shared" si="6"/>
        <v>-1.1489931584362125</v>
      </c>
      <c r="X12">
        <f t="shared" si="7"/>
        <v>-1.5712656428576182</v>
      </c>
      <c r="Z12" s="21">
        <f>IF(F12="","",V12/'Parameters from R'!$D$25)</f>
        <v>0.12700537268073256</v>
      </c>
      <c r="AA12" s="21">
        <f t="shared" si="17"/>
        <v>55.053192689806771</v>
      </c>
      <c r="AB12" s="21">
        <f t="shared" si="18"/>
        <v>4</v>
      </c>
      <c r="AD12" s="21">
        <f>IF(G12="","",X12/'Parameters from R'!$F$25)</f>
        <v>-0.49714156896083594</v>
      </c>
      <c r="AE12" s="21">
        <f t="shared" si="19"/>
        <v>30.954461130336387</v>
      </c>
      <c r="AF12" s="21">
        <f t="shared" si="20"/>
        <v>3</v>
      </c>
      <c r="AI12">
        <f t="shared" si="21"/>
        <v>0.12700537268073256</v>
      </c>
      <c r="AJ12">
        <f t="shared" si="22"/>
        <v>-0.49714156896083594</v>
      </c>
      <c r="AL12" s="48">
        <f t="shared" si="23"/>
        <v>0.69402346082322974</v>
      </c>
      <c r="AM12" s="45">
        <f t="shared" si="24"/>
        <v>0.7859718652141463</v>
      </c>
      <c r="AO12" s="60">
        <f t="shared" si="25"/>
        <v>0.12700537268073256</v>
      </c>
      <c r="AP12" s="60">
        <f t="shared" si="26"/>
        <v>-0.49714156896083594</v>
      </c>
      <c r="AQ12" s="21">
        <f t="shared" si="27"/>
        <v>0.24752158226373894</v>
      </c>
      <c r="AR12" s="21">
        <f t="shared" si="28"/>
        <v>-0.96888238002022475</v>
      </c>
      <c r="AT12" s="55">
        <f t="shared" si="29"/>
        <v>1.2267668219643546</v>
      </c>
      <c r="AV12" s="55">
        <f t="shared" si="30"/>
        <v>1.737860242813414</v>
      </c>
      <c r="AX12" s="55">
        <f t="shared" si="31"/>
        <v>1.9843801954364617</v>
      </c>
      <c r="AZ12" s="55">
        <f t="shared" si="32"/>
        <v>1.9287962517555743</v>
      </c>
      <c r="BB12" s="55">
        <f t="shared" si="33"/>
        <v>1.5795705633264625</v>
      </c>
      <c r="BD12" s="55">
        <f t="shared" si="34"/>
        <v>0.98986957547370991</v>
      </c>
      <c r="BF12" s="55">
        <f t="shared" si="35"/>
        <v>0.2494699179451314</v>
      </c>
      <c r="BH12" s="55">
        <f t="shared" si="36"/>
        <v>0.52890927314015579</v>
      </c>
      <c r="BJ12" s="56">
        <f t="shared" si="37"/>
        <v>0.2494699179451314</v>
      </c>
      <c r="BK12" s="57" t="str">
        <f t="shared" si="38"/>
        <v/>
      </c>
      <c r="BM12" s="57" t="str">
        <f t="shared" si="39"/>
        <v/>
      </c>
      <c r="BO12" s="57" t="str">
        <f t="shared" si="40"/>
        <v/>
      </c>
      <c r="BQ12" s="57" t="str">
        <f t="shared" si="41"/>
        <v/>
      </c>
      <c r="BS12" s="57" t="str">
        <f t="shared" si="42"/>
        <v/>
      </c>
      <c r="BU12" s="57" t="str">
        <f t="shared" si="43"/>
        <v/>
      </c>
      <c r="BW12" s="57">
        <f t="shared" si="44"/>
        <v>7</v>
      </c>
      <c r="BY12" s="57" t="str">
        <f t="shared" si="45"/>
        <v/>
      </c>
      <c r="CA12" s="58">
        <f t="shared" si="46"/>
        <v>7</v>
      </c>
      <c r="CB12" s="59" t="str">
        <f t="shared" si="47"/>
        <v>Inaccurate</v>
      </c>
      <c r="CI12">
        <f t="shared" si="48"/>
        <v>13</v>
      </c>
      <c r="CJ12">
        <f t="shared" si="49"/>
        <v>0.51754435356653161</v>
      </c>
      <c r="CK12">
        <f t="shared" si="50"/>
        <v>-1.5712656428576182</v>
      </c>
    </row>
    <row r="13" spans="1:89" x14ac:dyDescent="0.3">
      <c r="B13" s="22">
        <v>23</v>
      </c>
      <c r="C13" s="22">
        <v>23</v>
      </c>
      <c r="D13" s="22">
        <v>18</v>
      </c>
      <c r="E13" s="23">
        <v>0</v>
      </c>
      <c r="F13" s="22">
        <v>24</v>
      </c>
      <c r="G13" s="22">
        <v>26</v>
      </c>
      <c r="J13">
        <f t="shared" si="0"/>
        <v>0.68222222222222229</v>
      </c>
      <c r="K13">
        <f t="shared" si="15"/>
        <v>0.7640031173272902</v>
      </c>
      <c r="L13" s="33">
        <f t="shared" si="16"/>
        <v>23.94391791826963</v>
      </c>
      <c r="M13">
        <f t="shared" si="1"/>
        <v>23.946017791480223</v>
      </c>
      <c r="O13" s="33">
        <f t="shared" si="2"/>
        <v>-22.74074074074074</v>
      </c>
      <c r="P13" s="33">
        <f t="shared" si="3"/>
        <v>4.4212962962962958</v>
      </c>
      <c r="Q13" s="33">
        <f t="shared" si="4"/>
        <v>-0.5</v>
      </c>
      <c r="S13">
        <f>'Parameters from R'!D$17+'Parameters from R'!D$18*Computation!$O13+'Parameters from R'!D$19*Computation!$P13+'Parameters from R'!D$20*Computation!$O13*Computation!$P13+'Parameters from R'!D$21*Computation!$Q13+'Parameters from R'!D$22*Computation!$O13*Computation!$Q13+'Parameters from R'!D$23*Computation!$P13*Computation!$Q13+'Parameters from R'!D$24*Computation!$O13*Computation!$P13*Computation!$Q13</f>
        <v>27.078920461248281</v>
      </c>
      <c r="T13">
        <f>'Parameters from R'!E$17+'Parameters from R'!E$18*Computation!$O13+'Parameters from R'!E$19*Computation!$P13+'Parameters from R'!E$20*Computation!$O13*Computation!$P13+'Parameters from R'!E$21*Computation!$Q13+'Parameters from R'!E$22*Computation!$O13*Computation!$Q13+'Parameters from R'!E$23*Computation!$P13*Computation!$Q13+'Parameters from R'!E$24*Computation!$O13*Computation!$P13*Computation!$Q13</f>
        <v>31.114204269547326</v>
      </c>
      <c r="U13">
        <f>'Parameters from R'!F$17+'Parameters from R'!F$18*Computation!$O13+'Parameters from R'!F$19*Computation!$P13+'Parameters from R'!F$20*Computation!$O13*Computation!$P13+'Parameters from R'!F$21*Computation!$Q13+'Parameters from R'!F$22*Computation!$O13*Computation!$Q13+'Parameters from R'!F$23*Computation!$P13*Computation!$Q13+'Parameters from R'!F$24*Computation!$O13*Computation!$P13*Computation!$Q13</f>
        <v>29.175766155692731</v>
      </c>
      <c r="V13">
        <f t="shared" si="5"/>
        <v>-3.0789204612482806</v>
      </c>
      <c r="W13">
        <f t="shared" si="6"/>
        <v>-5.1142042695473258</v>
      </c>
      <c r="X13">
        <f t="shared" si="7"/>
        <v>-5.231848237423101</v>
      </c>
      <c r="Z13" s="21">
        <f>IF(F13="","",V13/'Parameters from R'!$D$25)</f>
        <v>-0.75556701167816298</v>
      </c>
      <c r="AA13" s="21">
        <f t="shared" si="17"/>
        <v>22.495442031793235</v>
      </c>
      <c r="AB13" s="21">
        <f t="shared" si="18"/>
        <v>2</v>
      </c>
      <c r="AD13" s="21">
        <f>IF(G13="","",X13/'Parameters from R'!$F$25)</f>
        <v>-1.6553338724998736</v>
      </c>
      <c r="AE13" s="21">
        <f t="shared" si="19"/>
        <v>4.8928395810238579</v>
      </c>
      <c r="AF13" s="21">
        <f t="shared" si="20"/>
        <v>1</v>
      </c>
      <c r="AI13">
        <f t="shared" si="21"/>
        <v>-0.75556701167816298</v>
      </c>
      <c r="AJ13">
        <f t="shared" si="22"/>
        <v>-1.6553338724998736</v>
      </c>
      <c r="AL13" s="48">
        <f t="shared" si="23"/>
        <v>1.6668875315807188</v>
      </c>
      <c r="AM13" s="45">
        <f t="shared" si="24"/>
        <v>0.24926043099939688</v>
      </c>
      <c r="AO13" s="60">
        <f t="shared" si="25"/>
        <v>-0.75556701167816298</v>
      </c>
      <c r="AP13" s="60">
        <f t="shared" si="26"/>
        <v>-1.6553338724998736</v>
      </c>
      <c r="AQ13" s="21">
        <f t="shared" si="27"/>
        <v>-0.41523373322846835</v>
      </c>
      <c r="AR13" s="21">
        <f t="shared" si="28"/>
        <v>-0.90971476122417028</v>
      </c>
      <c r="AT13" s="55">
        <f t="shared" si="29"/>
        <v>1.6823993183715145</v>
      </c>
      <c r="AV13" s="55">
        <f t="shared" si="30"/>
        <v>1.968187016088851</v>
      </c>
      <c r="AX13" s="55">
        <f t="shared" si="31"/>
        <v>1.9543360822663896</v>
      </c>
      <c r="AZ13" s="55">
        <f t="shared" si="32"/>
        <v>1.6429551960195725</v>
      </c>
      <c r="BB13" s="55">
        <f t="shared" si="33"/>
        <v>1.0814492746047146</v>
      </c>
      <c r="BD13" s="55">
        <f t="shared" si="34"/>
        <v>0.35530250449337525</v>
      </c>
      <c r="BF13" s="55">
        <f t="shared" si="35"/>
        <v>0.42493585110185683</v>
      </c>
      <c r="BH13" s="55">
        <f t="shared" si="36"/>
        <v>1.1404815754199136</v>
      </c>
      <c r="BJ13" s="56">
        <f t="shared" si="37"/>
        <v>0.35530250449337525</v>
      </c>
      <c r="BK13" s="57" t="str">
        <f t="shared" si="38"/>
        <v/>
      </c>
      <c r="BM13" s="57" t="str">
        <f t="shared" si="39"/>
        <v/>
      </c>
      <c r="BO13" s="57" t="str">
        <f t="shared" si="40"/>
        <v/>
      </c>
      <c r="BQ13" s="57" t="str">
        <f t="shared" si="41"/>
        <v/>
      </c>
      <c r="BS13" s="57" t="str">
        <f t="shared" si="42"/>
        <v/>
      </c>
      <c r="BU13" s="57">
        <f t="shared" si="43"/>
        <v>6</v>
      </c>
      <c r="BW13" s="57" t="str">
        <f t="shared" si="44"/>
        <v/>
      </c>
      <c r="BY13" s="57" t="str">
        <f t="shared" si="45"/>
        <v/>
      </c>
      <c r="CA13" s="58">
        <f t="shared" si="46"/>
        <v>6</v>
      </c>
      <c r="CB13" s="59" t="str">
        <f t="shared" si="47"/>
        <v>Slow-inaccurate</v>
      </c>
      <c r="CI13">
        <f t="shared" si="48"/>
        <v>18</v>
      </c>
      <c r="CJ13">
        <f t="shared" si="49"/>
        <v>-3.0789204612482806</v>
      </c>
      <c r="CK13">
        <f t="shared" si="50"/>
        <v>-5.231848237423101</v>
      </c>
    </row>
    <row r="14" spans="1:89" x14ac:dyDescent="0.3">
      <c r="B14" s="3">
        <v>44</v>
      </c>
      <c r="C14" s="3">
        <v>24</v>
      </c>
      <c r="D14" s="3">
        <v>18</v>
      </c>
      <c r="E14" s="26">
        <v>0</v>
      </c>
      <c r="F14" s="26">
        <v>25</v>
      </c>
      <c r="G14" s="3">
        <v>26</v>
      </c>
      <c r="J14">
        <f t="shared" si="0"/>
        <v>0.68222222222222229</v>
      </c>
      <c r="K14">
        <f t="shared" si="15"/>
        <v>0.7640031173272902</v>
      </c>
      <c r="L14" s="33">
        <f t="shared" si="16"/>
        <v>23.94391791826963</v>
      </c>
      <c r="M14">
        <f t="shared" si="1"/>
        <v>23.946017791480223</v>
      </c>
      <c r="O14" s="33">
        <f t="shared" si="2"/>
        <v>-21.74074074074074</v>
      </c>
      <c r="P14" s="33">
        <f t="shared" si="3"/>
        <v>4.4212962962962958</v>
      </c>
      <c r="Q14" s="33">
        <f t="shared" si="4"/>
        <v>-0.5</v>
      </c>
      <c r="S14">
        <f>'Parameters from R'!D$17+'Parameters from R'!D$18*Computation!$O14+'Parameters from R'!D$19*Computation!$P14+'Parameters from R'!D$20*Computation!$O14*Computation!$P14+'Parameters from R'!D$21*Computation!$Q14+'Parameters from R'!D$22*Computation!$O14*Computation!$Q14+'Parameters from R'!D$23*Computation!$P14*Computation!$Q14+'Parameters from R'!D$24*Computation!$O14*Computation!$P14*Computation!$Q14</f>
        <v>27.095021526063096</v>
      </c>
      <c r="T14">
        <f>'Parameters from R'!E$17+'Parameters from R'!E$18*Computation!$O14+'Parameters from R'!E$19*Computation!$P14+'Parameters from R'!E$20*Computation!$O14*Computation!$P14+'Parameters from R'!E$21*Computation!$Q14+'Parameters from R'!E$22*Computation!$O14*Computation!$Q14+'Parameters from R'!E$23*Computation!$P14*Computation!$Q14+'Parameters from R'!E$24*Computation!$O14*Computation!$P14*Computation!$Q14</f>
        <v>31.128497880658436</v>
      </c>
      <c r="U14">
        <f>'Parameters from R'!F$17+'Parameters from R'!F$18*Computation!$O14+'Parameters from R'!F$19*Computation!$P14+'Parameters from R'!F$20*Computation!$O14*Computation!$P14+'Parameters from R'!F$21*Computation!$Q14+'Parameters from R'!F$22*Computation!$O14*Computation!$Q14+'Parameters from R'!F$23*Computation!$P14*Computation!$Q14+'Parameters from R'!F$24*Computation!$O14*Computation!$P14*Computation!$Q14</f>
        <v>29.186675970507547</v>
      </c>
      <c r="V14">
        <f t="shared" si="5"/>
        <v>-2.0950215260630962</v>
      </c>
      <c r="W14">
        <f t="shared" si="6"/>
        <v>-5.1284978806584363</v>
      </c>
      <c r="X14">
        <f t="shared" si="7"/>
        <v>-5.2427580522379174</v>
      </c>
      <c r="Z14" s="21">
        <f>IF(F14="","",V14/'Parameters from R'!$D$25)</f>
        <v>-0.51411823519700617</v>
      </c>
      <c r="AA14" s="21">
        <f t="shared" si="17"/>
        <v>30.358466449499623</v>
      </c>
      <c r="AB14" s="21">
        <f t="shared" si="18"/>
        <v>3</v>
      </c>
      <c r="AD14" s="21">
        <f>IF(G14="","",X14/'Parameters from R'!$F$25)</f>
        <v>-1.6587856901341256</v>
      </c>
      <c r="AE14" s="21">
        <f t="shared" si="19"/>
        <v>4.8579492444135433</v>
      </c>
      <c r="AF14" s="21">
        <f t="shared" si="20"/>
        <v>1</v>
      </c>
      <c r="AI14">
        <f t="shared" si="21"/>
        <v>-0.51411823519700617</v>
      </c>
      <c r="AJ14">
        <f t="shared" si="22"/>
        <v>-1.6587856901341256</v>
      </c>
      <c r="AL14" s="48">
        <f t="shared" si="23"/>
        <v>1.7292069442703155</v>
      </c>
      <c r="AM14" s="45">
        <f t="shared" si="24"/>
        <v>0.22423104046108611</v>
      </c>
      <c r="AO14" s="60">
        <f t="shared" si="25"/>
        <v>-0.51411823519700617</v>
      </c>
      <c r="AP14" s="60">
        <f t="shared" si="26"/>
        <v>-1.6587856901341256</v>
      </c>
      <c r="AQ14" s="21">
        <f t="shared" si="27"/>
        <v>-0.29604343698749624</v>
      </c>
      <c r="AR14" s="21">
        <f t="shared" si="28"/>
        <v>-0.95517447799688948</v>
      </c>
      <c r="AT14" s="55">
        <f t="shared" si="29"/>
        <v>1.6099959235895576</v>
      </c>
      <c r="AV14" s="55">
        <f t="shared" si="30"/>
        <v>1.9415172790513882</v>
      </c>
      <c r="AX14" s="55">
        <f t="shared" si="31"/>
        <v>1.9774602286756058</v>
      </c>
      <c r="AZ14" s="55">
        <f t="shared" si="32"/>
        <v>1.7123527842055741</v>
      </c>
      <c r="BB14" s="55">
        <f t="shared" si="33"/>
        <v>1.1865551508568859</v>
      </c>
      <c r="BD14" s="55">
        <f t="shared" si="34"/>
        <v>0.48011525193946447</v>
      </c>
      <c r="BF14" s="55">
        <f t="shared" si="35"/>
        <v>0.29941784183014375</v>
      </c>
      <c r="BH14" s="55">
        <f t="shared" si="36"/>
        <v>1.033367283410608</v>
      </c>
      <c r="BJ14" s="56">
        <f t="shared" si="37"/>
        <v>0.29941784183014375</v>
      </c>
      <c r="BK14" s="57" t="str">
        <f t="shared" si="38"/>
        <v/>
      </c>
      <c r="BM14" s="57" t="str">
        <f t="shared" si="39"/>
        <v/>
      </c>
      <c r="BO14" s="57" t="str">
        <f t="shared" si="40"/>
        <v/>
      </c>
      <c r="BQ14" s="57" t="str">
        <f t="shared" si="41"/>
        <v/>
      </c>
      <c r="BS14" s="57" t="str">
        <f t="shared" si="42"/>
        <v/>
      </c>
      <c r="BU14" s="57" t="str">
        <f t="shared" si="43"/>
        <v/>
      </c>
      <c r="BW14" s="57">
        <f t="shared" si="44"/>
        <v>7</v>
      </c>
      <c r="BY14" s="57" t="str">
        <f t="shared" si="45"/>
        <v/>
      </c>
      <c r="CA14" s="58">
        <f t="shared" si="46"/>
        <v>7</v>
      </c>
      <c r="CB14" s="59" t="str">
        <f t="shared" si="47"/>
        <v>Inaccurate</v>
      </c>
      <c r="CI14">
        <f t="shared" si="48"/>
        <v>18</v>
      </c>
      <c r="CJ14">
        <f t="shared" si="49"/>
        <v>-2.0950215260630962</v>
      </c>
      <c r="CK14">
        <f t="shared" si="50"/>
        <v>-5.2427580522379174</v>
      </c>
    </row>
    <row r="15" spans="1:89" x14ac:dyDescent="0.3">
      <c r="B15" s="3">
        <v>62</v>
      </c>
      <c r="C15" s="3">
        <v>25</v>
      </c>
      <c r="D15" s="3">
        <v>16</v>
      </c>
      <c r="E15" s="26">
        <v>0</v>
      </c>
      <c r="F15" s="26">
        <v>27</v>
      </c>
      <c r="G15" s="3">
        <v>32</v>
      </c>
      <c r="J15">
        <f t="shared" si="0"/>
        <v>0.81888888888888878</v>
      </c>
      <c r="K15">
        <f t="shared" si="15"/>
        <v>1.5088376913825734</v>
      </c>
      <c r="L15" s="33">
        <f t="shared" si="16"/>
        <v>29.738705230606403</v>
      </c>
      <c r="M15">
        <f t="shared" si="1"/>
        <v>29.742488137206898</v>
      </c>
      <c r="O15" s="33">
        <f t="shared" si="2"/>
        <v>-20.74074074074074</v>
      </c>
      <c r="P15" s="33">
        <f t="shared" si="3"/>
        <v>2.4212962962962958</v>
      </c>
      <c r="Q15" s="33">
        <f t="shared" si="4"/>
        <v>-0.5</v>
      </c>
      <c r="S15">
        <f>'Parameters from R'!D$17+'Parameters from R'!D$18*Computation!$O15+'Parameters from R'!D$19*Computation!$P15+'Parameters from R'!D$20*Computation!$O15*Computation!$P15+'Parameters from R'!D$21*Computation!$Q15+'Parameters from R'!D$22*Computation!$O15*Computation!$Q15+'Parameters from R'!D$23*Computation!$P15*Computation!$Q15+'Parameters from R'!D$24*Computation!$O15*Computation!$P15*Computation!$Q15</f>
        <v>27.994576664951985</v>
      </c>
      <c r="T15">
        <f>'Parameters from R'!E$17+'Parameters from R'!E$18*Computation!$O15+'Parameters from R'!E$19*Computation!$P15+'Parameters from R'!E$20*Computation!$O15*Computation!$P15+'Parameters from R'!E$21*Computation!$Q15+'Parameters from R'!E$22*Computation!$O15*Computation!$Q15+'Parameters from R'!E$23*Computation!$P15*Computation!$Q15+'Parameters from R'!E$24*Computation!$O15*Computation!$P15*Computation!$Q15</f>
        <v>31.523347047325103</v>
      </c>
      <c r="U15">
        <f>'Parameters from R'!F$17+'Parameters from R'!F$18*Computation!$O15+'Parameters from R'!F$19*Computation!$P15+'Parameters from R'!F$20*Computation!$O15*Computation!$P15+'Parameters from R'!F$21*Computation!$Q15+'Parameters from R'!F$22*Computation!$O15*Computation!$Q15+'Parameters from R'!F$23*Computation!$P15*Computation!$Q15+'Parameters from R'!F$24*Computation!$O15*Computation!$P15*Computation!$Q15</f>
        <v>29.563299859396434</v>
      </c>
      <c r="V15">
        <f t="shared" si="5"/>
        <v>-0.99457666495198538</v>
      </c>
      <c r="W15">
        <f t="shared" si="6"/>
        <v>0.47665295267489682</v>
      </c>
      <c r="X15">
        <f t="shared" si="7"/>
        <v>0.17540537120996902</v>
      </c>
      <c r="Z15" s="21">
        <f>IF(F15="","",V15/'Parameters from R'!$D$25)</f>
        <v>-0.24406909112486083</v>
      </c>
      <c r="AA15" s="21">
        <f t="shared" si="17"/>
        <v>40.358865522802624</v>
      </c>
      <c r="AB15" s="21">
        <f t="shared" si="18"/>
        <v>3</v>
      </c>
      <c r="AD15" s="21">
        <f>IF(G15="","",X15/'Parameters from R'!$F$25)</f>
        <v>5.5497491365553694E-2</v>
      </c>
      <c r="AE15" s="21">
        <f t="shared" si="19"/>
        <v>52.212893576386897</v>
      </c>
      <c r="AF15" s="21">
        <f t="shared" si="20"/>
        <v>4</v>
      </c>
      <c r="AI15">
        <f t="shared" si="21"/>
        <v>-0.24406909112486083</v>
      </c>
      <c r="AJ15">
        <f t="shared" si="22"/>
        <v>5.5497491365553694E-2</v>
      </c>
      <c r="AL15" s="48">
        <f t="shared" si="23"/>
        <v>0.33502943847447325</v>
      </c>
      <c r="AM15" s="45">
        <f t="shared" si="24"/>
        <v>0.94542344460421213</v>
      </c>
      <c r="AO15" s="60">
        <f t="shared" si="25"/>
        <v>-0.24406909112486083</v>
      </c>
      <c r="AP15" s="60">
        <f t="shared" si="26"/>
        <v>5.5497491365553694E-2</v>
      </c>
      <c r="AQ15" s="21">
        <f t="shared" si="27"/>
        <v>-0.9751093281790959</v>
      </c>
      <c r="AR15" s="21">
        <f t="shared" si="28"/>
        <v>0.22172459966840094</v>
      </c>
      <c r="AT15" s="55">
        <f t="shared" si="29"/>
        <v>1.9875156996507455</v>
      </c>
      <c r="AV15" s="55">
        <f t="shared" si="30"/>
        <v>1.7508417691912077</v>
      </c>
      <c r="AX15" s="55">
        <f t="shared" si="31"/>
        <v>1.2476180507924686</v>
      </c>
      <c r="AZ15" s="55">
        <f t="shared" si="32"/>
        <v>0.55445579384636978</v>
      </c>
      <c r="BB15" s="55">
        <f t="shared" si="33"/>
        <v>0.22311733155855151</v>
      </c>
      <c r="BD15" s="55">
        <f t="shared" si="34"/>
        <v>0.96672286579733058</v>
      </c>
      <c r="BF15" s="55">
        <f t="shared" si="35"/>
        <v>1.5631536070830667</v>
      </c>
      <c r="BH15" s="55">
        <f t="shared" si="36"/>
        <v>1.9216083817131402</v>
      </c>
      <c r="BJ15" s="56">
        <f t="shared" si="37"/>
        <v>0.22311733155855151</v>
      </c>
      <c r="BK15" s="57" t="str">
        <f t="shared" si="38"/>
        <v/>
      </c>
      <c r="BM15" s="57" t="str">
        <f t="shared" si="39"/>
        <v/>
      </c>
      <c r="BO15" s="57" t="str">
        <f t="shared" si="40"/>
        <v/>
      </c>
      <c r="BQ15" s="57" t="str">
        <f t="shared" si="41"/>
        <v/>
      </c>
      <c r="BS15" s="57">
        <f t="shared" si="42"/>
        <v>5</v>
      </c>
      <c r="BU15" s="57" t="str">
        <f t="shared" si="43"/>
        <v/>
      </c>
      <c r="BW15" s="57" t="str">
        <f t="shared" si="44"/>
        <v/>
      </c>
      <c r="BY15" s="57" t="str">
        <f t="shared" si="45"/>
        <v/>
      </c>
      <c r="CA15" s="58">
        <f t="shared" si="46"/>
        <v>5</v>
      </c>
      <c r="CB15" s="59" t="str">
        <f t="shared" si="47"/>
        <v>Slow</v>
      </c>
      <c r="CI15">
        <f t="shared" si="48"/>
        <v>16</v>
      </c>
      <c r="CJ15">
        <f t="shared" si="49"/>
        <v>-0.99457666495198538</v>
      </c>
      <c r="CK15">
        <f t="shared" si="50"/>
        <v>0.17540537120996902</v>
      </c>
    </row>
    <row r="16" spans="1:89" x14ac:dyDescent="0.3">
      <c r="B16" s="3">
        <v>74</v>
      </c>
      <c r="C16" s="3">
        <v>25</v>
      </c>
      <c r="D16" s="3">
        <v>16</v>
      </c>
      <c r="E16" s="26">
        <v>0</v>
      </c>
      <c r="F16" s="3">
        <v>25</v>
      </c>
      <c r="G16" s="3">
        <v>33</v>
      </c>
      <c r="J16">
        <f t="shared" si="0"/>
        <v>0.84166666666666656</v>
      </c>
      <c r="K16">
        <f t="shared" si="15"/>
        <v>1.6706815376748181</v>
      </c>
      <c r="L16" s="33">
        <f t="shared" si="16"/>
        <v>30.997844776140539</v>
      </c>
      <c r="M16">
        <f t="shared" si="1"/>
        <v>31.002184398110423</v>
      </c>
      <c r="O16" s="33">
        <f t="shared" si="2"/>
        <v>-20.74074074074074</v>
      </c>
      <c r="P16" s="33">
        <f t="shared" si="3"/>
        <v>2.4212962962962958</v>
      </c>
      <c r="Q16" s="33">
        <f t="shared" si="4"/>
        <v>-0.5</v>
      </c>
      <c r="S16">
        <f>'Parameters from R'!D$17+'Parameters from R'!D$18*Computation!$O16+'Parameters from R'!D$19*Computation!$P16+'Parameters from R'!D$20*Computation!$O16*Computation!$P16+'Parameters from R'!D$21*Computation!$Q16+'Parameters from R'!D$22*Computation!$O16*Computation!$Q16+'Parameters from R'!D$23*Computation!$P16*Computation!$Q16+'Parameters from R'!D$24*Computation!$O16*Computation!$P16*Computation!$Q16</f>
        <v>27.994576664951985</v>
      </c>
      <c r="T16">
        <f>'Parameters from R'!E$17+'Parameters from R'!E$18*Computation!$O16+'Parameters from R'!E$19*Computation!$P16+'Parameters from R'!E$20*Computation!$O16*Computation!$P16+'Parameters from R'!E$21*Computation!$Q16+'Parameters from R'!E$22*Computation!$O16*Computation!$Q16+'Parameters from R'!E$23*Computation!$P16*Computation!$Q16+'Parameters from R'!E$24*Computation!$O16*Computation!$P16*Computation!$Q16</f>
        <v>31.523347047325103</v>
      </c>
      <c r="U16">
        <f>'Parameters from R'!F$17+'Parameters from R'!F$18*Computation!$O16+'Parameters from R'!F$19*Computation!$P16+'Parameters from R'!F$20*Computation!$O16*Computation!$P16+'Parameters from R'!F$21*Computation!$Q16+'Parameters from R'!F$22*Computation!$O16*Computation!$Q16+'Parameters from R'!F$23*Computation!$P16*Computation!$Q16+'Parameters from R'!F$24*Computation!$O16*Computation!$P16*Computation!$Q16</f>
        <v>29.563299859396434</v>
      </c>
      <c r="V16">
        <f t="shared" si="5"/>
        <v>-2.9945766649519854</v>
      </c>
      <c r="W16">
        <f t="shared" si="6"/>
        <v>1.4766529526748968</v>
      </c>
      <c r="X16">
        <f t="shared" si="7"/>
        <v>1.4345449167441053</v>
      </c>
      <c r="Z16" s="21">
        <f>IF(F16="","",V16/'Parameters from R'!$D$25)</f>
        <v>-0.73486904597126501</v>
      </c>
      <c r="AA16" s="21">
        <f t="shared" si="17"/>
        <v>23.120962580369735</v>
      </c>
      <c r="AB16" s="21">
        <f t="shared" si="18"/>
        <v>2</v>
      </c>
      <c r="AD16" s="21">
        <f>IF(G16="","",X16/'Parameters from R'!$F$25)</f>
        <v>0.45388372990701298</v>
      </c>
      <c r="AE16" s="21">
        <f t="shared" si="19"/>
        <v>67.504374271526387</v>
      </c>
      <c r="AF16" s="21">
        <f t="shared" si="20"/>
        <v>4</v>
      </c>
      <c r="AI16">
        <f t="shared" si="21"/>
        <v>-0.73486904597126501</v>
      </c>
      <c r="AJ16">
        <f t="shared" si="22"/>
        <v>0.45388372990701298</v>
      </c>
      <c r="AL16" s="48">
        <f t="shared" si="23"/>
        <v>1.2699767430694273</v>
      </c>
      <c r="AM16" s="45">
        <f t="shared" si="24"/>
        <v>0.4464533051040388</v>
      </c>
      <c r="AO16" s="60">
        <f t="shared" si="25"/>
        <v>-0.73486904597126501</v>
      </c>
      <c r="AP16" s="60">
        <f t="shared" si="26"/>
        <v>0.45388372990701298</v>
      </c>
      <c r="AQ16" s="21">
        <f t="shared" si="27"/>
        <v>-0.85080109010445881</v>
      </c>
      <c r="AR16" s="21">
        <f t="shared" si="28"/>
        <v>0.52548787338725966</v>
      </c>
      <c r="AT16" s="55">
        <f t="shared" si="29"/>
        <v>1.923954828006343</v>
      </c>
      <c r="AV16" s="55">
        <f t="shared" si="30"/>
        <v>1.5684585946401906</v>
      </c>
      <c r="AX16" s="55">
        <f t="shared" si="31"/>
        <v>0.97417875835263457</v>
      </c>
      <c r="AZ16" s="55">
        <f t="shared" si="32"/>
        <v>0.23158903705832526</v>
      </c>
      <c r="BB16" s="55">
        <f t="shared" si="33"/>
        <v>0.54625801576826538</v>
      </c>
      <c r="BD16" s="55">
        <f t="shared" si="34"/>
        <v>1.2409422375353816</v>
      </c>
      <c r="BF16" s="55">
        <f t="shared" si="35"/>
        <v>1.7467042528071315</v>
      </c>
      <c r="BH16" s="55">
        <f t="shared" si="36"/>
        <v>1.9865463795024767</v>
      </c>
      <c r="BJ16" s="56">
        <f t="shared" si="37"/>
        <v>0.23158903705832526</v>
      </c>
      <c r="BK16" s="57" t="str">
        <f t="shared" si="38"/>
        <v/>
      </c>
      <c r="BM16" s="57" t="str">
        <f t="shared" si="39"/>
        <v/>
      </c>
      <c r="BO16" s="57" t="str">
        <f t="shared" si="40"/>
        <v/>
      </c>
      <c r="BQ16" s="57">
        <f t="shared" si="41"/>
        <v>4</v>
      </c>
      <c r="BS16" s="57" t="str">
        <f t="shared" si="42"/>
        <v/>
      </c>
      <c r="BU16" s="57" t="str">
        <f t="shared" si="43"/>
        <v/>
      </c>
      <c r="BW16" s="57" t="str">
        <f t="shared" si="44"/>
        <v/>
      </c>
      <c r="BY16" s="57" t="str">
        <f t="shared" si="45"/>
        <v/>
      </c>
      <c r="CA16" s="58">
        <f t="shared" si="46"/>
        <v>4</v>
      </c>
      <c r="CB16" s="59" t="str">
        <f t="shared" si="47"/>
        <v>Slow-hyperaccurate</v>
      </c>
      <c r="CI16">
        <f t="shared" si="48"/>
        <v>16</v>
      </c>
      <c r="CJ16">
        <f t="shared" si="49"/>
        <v>-2.9945766649519854</v>
      </c>
      <c r="CK16">
        <f t="shared" si="50"/>
        <v>1.4345449167441053</v>
      </c>
    </row>
    <row r="17" spans="2:89" x14ac:dyDescent="0.3">
      <c r="B17" s="22">
        <v>35</v>
      </c>
      <c r="C17" s="22">
        <v>25</v>
      </c>
      <c r="D17" s="22">
        <v>18</v>
      </c>
      <c r="E17" s="23">
        <v>0</v>
      </c>
      <c r="F17" s="22">
        <v>31</v>
      </c>
      <c r="G17" s="22">
        <v>34</v>
      </c>
      <c r="J17">
        <f t="shared" si="0"/>
        <v>0.86444444444444435</v>
      </c>
      <c r="K17">
        <f t="shared" si="15"/>
        <v>1.8527054794451341</v>
      </c>
      <c r="L17" s="33">
        <f t="shared" si="16"/>
        <v>32.413984768903369</v>
      </c>
      <c r="M17">
        <f t="shared" si="1"/>
        <v>32.419066202762622</v>
      </c>
      <c r="O17" s="33">
        <f t="shared" si="2"/>
        <v>-20.74074074074074</v>
      </c>
      <c r="P17" s="33">
        <f t="shared" si="3"/>
        <v>4.4212962962962958</v>
      </c>
      <c r="Q17" s="33">
        <f t="shared" si="4"/>
        <v>-0.5</v>
      </c>
      <c r="S17">
        <f>'Parameters from R'!D$17+'Parameters from R'!D$18*Computation!$O17+'Parameters from R'!D$19*Computation!$P17+'Parameters from R'!D$20*Computation!$O17*Computation!$P17+'Parameters from R'!D$21*Computation!$Q17+'Parameters from R'!D$22*Computation!$O17*Computation!$Q17+'Parameters from R'!D$23*Computation!$P17*Computation!$Q17+'Parameters from R'!D$24*Computation!$O17*Computation!$P17*Computation!$Q17</f>
        <v>27.111122590877912</v>
      </c>
      <c r="T17">
        <f>'Parameters from R'!E$17+'Parameters from R'!E$18*Computation!$O17+'Parameters from R'!E$19*Computation!$P17+'Parameters from R'!E$20*Computation!$O17*Computation!$P17+'Parameters from R'!E$21*Computation!$Q17+'Parameters from R'!E$22*Computation!$O17*Computation!$Q17+'Parameters from R'!E$23*Computation!$P17*Computation!$Q17+'Parameters from R'!E$24*Computation!$O17*Computation!$P17*Computation!$Q17</f>
        <v>31.142791491769547</v>
      </c>
      <c r="U17">
        <f>'Parameters from R'!F$17+'Parameters from R'!F$18*Computation!$O17+'Parameters from R'!F$19*Computation!$P17+'Parameters from R'!F$20*Computation!$O17*Computation!$P17+'Parameters from R'!F$21*Computation!$Q17+'Parameters from R'!F$22*Computation!$O17*Computation!$Q17+'Parameters from R'!F$23*Computation!$P17*Computation!$Q17+'Parameters from R'!F$24*Computation!$O17*Computation!$P17*Computation!$Q17</f>
        <v>29.19758578532236</v>
      </c>
      <c r="V17">
        <f t="shared" si="5"/>
        <v>3.8888774091220881</v>
      </c>
      <c r="W17">
        <f t="shared" si="6"/>
        <v>2.8572085082304532</v>
      </c>
      <c r="X17">
        <f t="shared" si="7"/>
        <v>3.2163989835810085</v>
      </c>
      <c r="Z17" s="21">
        <f>IF(F17="","",V17/'Parameters from R'!$D$25)</f>
        <v>0.95433042840016102</v>
      </c>
      <c r="AA17" s="21">
        <f t="shared" si="17"/>
        <v>83.004179488866697</v>
      </c>
      <c r="AB17" s="21">
        <f t="shared" si="18"/>
        <v>4</v>
      </c>
      <c r="AD17" s="21">
        <f>IF(G17="","",X17/'Parameters from R'!$F$25)</f>
        <v>1.0176545540660027</v>
      </c>
      <c r="AE17" s="21">
        <f t="shared" si="19"/>
        <v>84.557892414440943</v>
      </c>
      <c r="AF17" s="21">
        <f t="shared" si="20"/>
        <v>4</v>
      </c>
      <c r="AI17">
        <f t="shared" si="21"/>
        <v>0.95433042840016102</v>
      </c>
      <c r="AJ17">
        <f t="shared" si="22"/>
        <v>1.0176545540660027</v>
      </c>
      <c r="AL17" s="48">
        <f t="shared" si="23"/>
        <v>1.1202564344678785</v>
      </c>
      <c r="AM17" s="45">
        <f t="shared" si="24"/>
        <v>0.53393175944825821</v>
      </c>
      <c r="AO17" s="60">
        <f t="shared" si="25"/>
        <v>0.95433042840016102</v>
      </c>
      <c r="AP17" s="60">
        <f t="shared" si="26"/>
        <v>1.0176545540660027</v>
      </c>
      <c r="AQ17" s="21">
        <f t="shared" si="27"/>
        <v>0.68404766546098894</v>
      </c>
      <c r="AR17" s="21">
        <f t="shared" si="28"/>
        <v>0.72943731147876645</v>
      </c>
      <c r="AT17" s="55">
        <f t="shared" si="29"/>
        <v>0.79492431657235274</v>
      </c>
      <c r="AV17" s="55">
        <f t="shared" si="30"/>
        <v>3.2099461072990158E-2</v>
      </c>
      <c r="AX17" s="55">
        <f t="shared" si="31"/>
        <v>0.73561224639239597</v>
      </c>
      <c r="AZ17" s="55">
        <f t="shared" si="32"/>
        <v>1.3913336576861588</v>
      </c>
      <c r="BB17" s="55">
        <f t="shared" si="33"/>
        <v>1.8352371320682181</v>
      </c>
      <c r="BD17" s="55">
        <f t="shared" si="34"/>
        <v>1.9997423895589213</v>
      </c>
      <c r="BF17" s="55">
        <f t="shared" si="35"/>
        <v>1.8598049959491809</v>
      </c>
      <c r="BH17" s="55">
        <f t="shared" si="36"/>
        <v>1.4367291508804487</v>
      </c>
      <c r="BJ17" s="56">
        <f t="shared" si="37"/>
        <v>3.2099461072990158E-2</v>
      </c>
      <c r="BK17" s="57" t="str">
        <f t="shared" si="38"/>
        <v/>
      </c>
      <c r="BM17" s="57">
        <f t="shared" si="39"/>
        <v>2</v>
      </c>
      <c r="BO17" s="57" t="str">
        <f t="shared" si="40"/>
        <v/>
      </c>
      <c r="BQ17" s="57" t="str">
        <f t="shared" si="41"/>
        <v/>
      </c>
      <c r="BS17" s="57" t="str">
        <f t="shared" si="42"/>
        <v/>
      </c>
      <c r="BU17" s="57" t="str">
        <f t="shared" si="43"/>
        <v/>
      </c>
      <c r="BW17" s="57" t="str">
        <f t="shared" si="44"/>
        <v/>
      </c>
      <c r="BY17" s="57" t="str">
        <f t="shared" si="45"/>
        <v/>
      </c>
      <c r="CA17" s="58">
        <f t="shared" si="46"/>
        <v>2</v>
      </c>
      <c r="CB17" s="59" t="str">
        <f t="shared" si="47"/>
        <v>Fast-hyperaccurate</v>
      </c>
      <c r="CI17">
        <f t="shared" si="48"/>
        <v>18</v>
      </c>
      <c r="CJ17">
        <f t="shared" si="49"/>
        <v>3.8888774091220881</v>
      </c>
      <c r="CK17">
        <f t="shared" si="50"/>
        <v>3.2163989835810085</v>
      </c>
    </row>
    <row r="18" spans="2:89" x14ac:dyDescent="0.3">
      <c r="B18" s="22">
        <v>20</v>
      </c>
      <c r="C18" s="22">
        <v>25</v>
      </c>
      <c r="D18" s="22">
        <v>19</v>
      </c>
      <c r="E18" s="23">
        <v>0</v>
      </c>
      <c r="F18" s="22">
        <v>27</v>
      </c>
      <c r="G18" s="22">
        <v>30</v>
      </c>
      <c r="J18">
        <f t="shared" si="0"/>
        <v>0.77333333333333343</v>
      </c>
      <c r="K18">
        <f t="shared" si="15"/>
        <v>1.2272296664902038</v>
      </c>
      <c r="L18" s="33">
        <f t="shared" si="16"/>
        <v>27.547804503732515</v>
      </c>
      <c r="M18">
        <f t="shared" si="1"/>
        <v>27.550806037906881</v>
      </c>
      <c r="O18" s="33">
        <f t="shared" si="2"/>
        <v>-20.74074074074074</v>
      </c>
      <c r="P18" s="33">
        <f t="shared" si="3"/>
        <v>5.4212962962962958</v>
      </c>
      <c r="Q18" s="33">
        <f t="shared" si="4"/>
        <v>-0.5</v>
      </c>
      <c r="S18">
        <f>'Parameters from R'!D$17+'Parameters from R'!D$18*Computation!$O18+'Parameters from R'!D$19*Computation!$P18+'Parameters from R'!D$20*Computation!$O18*Computation!$P18+'Parameters from R'!D$21*Computation!$Q18+'Parameters from R'!D$22*Computation!$O18*Computation!$Q18+'Parameters from R'!D$23*Computation!$P18*Computation!$Q18+'Parameters from R'!D$24*Computation!$O18*Computation!$P18*Computation!$Q18</f>
        <v>26.669395553840875</v>
      </c>
      <c r="T18">
        <f>'Parameters from R'!E$17+'Parameters from R'!E$18*Computation!$O18+'Parameters from R'!E$19*Computation!$P18+'Parameters from R'!E$20*Computation!$O18*Computation!$P18+'Parameters from R'!E$21*Computation!$Q18+'Parameters from R'!E$22*Computation!$O18*Computation!$Q18+'Parameters from R'!E$23*Computation!$P18*Computation!$Q18+'Parameters from R'!E$24*Computation!$O18*Computation!$P18*Computation!$Q18</f>
        <v>30.95251371399177</v>
      </c>
      <c r="U18">
        <f>'Parameters from R'!F$17+'Parameters from R'!F$18*Computation!$O18+'Parameters from R'!F$19*Computation!$P18+'Parameters from R'!F$20*Computation!$O18*Computation!$P18+'Parameters from R'!F$21*Computation!$Q18+'Parameters from R'!F$22*Computation!$O18*Computation!$Q18+'Parameters from R'!F$23*Computation!$P18*Computation!$Q18+'Parameters from R'!F$24*Computation!$O18*Computation!$P18*Computation!$Q18</f>
        <v>29.014728748285325</v>
      </c>
      <c r="V18">
        <f t="shared" si="5"/>
        <v>0.33060444615912488</v>
      </c>
      <c r="W18">
        <f t="shared" si="6"/>
        <v>-0.95251371399177032</v>
      </c>
      <c r="X18">
        <f t="shared" si="7"/>
        <v>-1.4669242445528106</v>
      </c>
      <c r="Z18" s="21">
        <f>IF(F18="","",V18/'Parameters from R'!$D$25)</f>
        <v>8.1130323623459469E-2</v>
      </c>
      <c r="AA18" s="21">
        <f t="shared" si="17"/>
        <v>53.233084479780736</v>
      </c>
      <c r="AB18" s="21">
        <f t="shared" si="18"/>
        <v>4</v>
      </c>
      <c r="AD18" s="21">
        <f>IF(G18="","",X18/'Parameters from R'!$F$25)</f>
        <v>-0.4641284074393503</v>
      </c>
      <c r="AE18" s="21">
        <f t="shared" si="19"/>
        <v>32.127787508777786</v>
      </c>
      <c r="AF18" s="21">
        <f t="shared" si="20"/>
        <v>3</v>
      </c>
      <c r="AI18">
        <f t="shared" si="21"/>
        <v>8.1130323623459469E-2</v>
      </c>
      <c r="AJ18">
        <f t="shared" si="22"/>
        <v>-0.4641284074393503</v>
      </c>
      <c r="AL18" s="48">
        <f t="shared" si="23"/>
        <v>0.6173744339640721</v>
      </c>
      <c r="AM18" s="45">
        <f t="shared" si="24"/>
        <v>0.82648327665647292</v>
      </c>
      <c r="AO18" s="60">
        <f t="shared" si="25"/>
        <v>8.1130323623459469E-2</v>
      </c>
      <c r="AP18" s="60">
        <f t="shared" si="26"/>
        <v>-0.4641284074393503</v>
      </c>
      <c r="AQ18" s="21">
        <f t="shared" si="27"/>
        <v>0.17219056628171478</v>
      </c>
      <c r="AR18" s="21">
        <f t="shared" si="28"/>
        <v>-0.98506365727478862</v>
      </c>
      <c r="AT18" s="55">
        <f t="shared" si="29"/>
        <v>1.2867085402050342</v>
      </c>
      <c r="AV18" s="55">
        <f t="shared" si="30"/>
        <v>1.7747045246379871</v>
      </c>
      <c r="AX18" s="55">
        <f t="shared" si="31"/>
        <v>1.9925178329313837</v>
      </c>
      <c r="AZ18" s="55">
        <f t="shared" si="32"/>
        <v>1.9069883633801106</v>
      </c>
      <c r="BB18" s="55">
        <f t="shared" si="33"/>
        <v>1.5311372023967771</v>
      </c>
      <c r="BD18" s="55">
        <f t="shared" si="34"/>
        <v>0.92218428214183745</v>
      </c>
      <c r="BF18" s="55">
        <f t="shared" si="35"/>
        <v>0.1728371645521373</v>
      </c>
      <c r="BH18" s="55">
        <f t="shared" si="36"/>
        <v>0.60282284456782742</v>
      </c>
      <c r="BJ18" s="56">
        <f t="shared" si="37"/>
        <v>0.1728371645521373</v>
      </c>
      <c r="BK18" s="57" t="str">
        <f t="shared" si="38"/>
        <v/>
      </c>
      <c r="BM18" s="57" t="str">
        <f t="shared" si="39"/>
        <v/>
      </c>
      <c r="BO18" s="57" t="str">
        <f t="shared" si="40"/>
        <v/>
      </c>
      <c r="BQ18" s="57" t="str">
        <f t="shared" si="41"/>
        <v/>
      </c>
      <c r="BS18" s="57" t="str">
        <f t="shared" si="42"/>
        <v/>
      </c>
      <c r="BU18" s="57" t="str">
        <f t="shared" si="43"/>
        <v/>
      </c>
      <c r="BW18" s="57">
        <f t="shared" si="44"/>
        <v>7</v>
      </c>
      <c r="BY18" s="57" t="str">
        <f t="shared" si="45"/>
        <v/>
      </c>
      <c r="CA18" s="58">
        <f t="shared" si="46"/>
        <v>7</v>
      </c>
      <c r="CB18" s="59" t="str">
        <f t="shared" si="47"/>
        <v>Inaccurate</v>
      </c>
      <c r="CI18">
        <f t="shared" si="48"/>
        <v>19</v>
      </c>
      <c r="CJ18">
        <f t="shared" si="49"/>
        <v>0.33060444615912488</v>
      </c>
      <c r="CK18">
        <f t="shared" si="50"/>
        <v>-1.4669242445528106</v>
      </c>
    </row>
    <row r="19" spans="2:89" x14ac:dyDescent="0.3">
      <c r="B19" s="3">
        <v>64</v>
      </c>
      <c r="C19" s="3">
        <v>26</v>
      </c>
      <c r="D19" s="3">
        <v>16</v>
      </c>
      <c r="E19" s="26">
        <v>0</v>
      </c>
      <c r="F19" s="3">
        <v>30</v>
      </c>
      <c r="G19" s="3">
        <v>32</v>
      </c>
      <c r="J19">
        <f t="shared" si="0"/>
        <v>0.81888888888888878</v>
      </c>
      <c r="K19">
        <f t="shared" si="15"/>
        <v>1.5088376913825734</v>
      </c>
      <c r="L19" s="33">
        <f t="shared" si="16"/>
        <v>29.738705230606403</v>
      </c>
      <c r="M19">
        <f t="shared" si="1"/>
        <v>29.742488137206898</v>
      </c>
      <c r="O19" s="33">
        <f t="shared" si="2"/>
        <v>-19.74074074074074</v>
      </c>
      <c r="P19" s="33">
        <f t="shared" si="3"/>
        <v>2.4212962962962958</v>
      </c>
      <c r="Q19" s="33">
        <f t="shared" si="4"/>
        <v>-0.5</v>
      </c>
      <c r="S19">
        <f>'Parameters from R'!D$17+'Parameters from R'!D$18*Computation!$O19+'Parameters from R'!D$19*Computation!$P19+'Parameters from R'!D$20*Computation!$O19*Computation!$P19+'Parameters from R'!D$21*Computation!$Q19+'Parameters from R'!D$22*Computation!$O19*Computation!$Q19+'Parameters from R'!D$23*Computation!$P19*Computation!$Q19+'Parameters from R'!D$24*Computation!$O19*Computation!$P19*Computation!$Q19</f>
        <v>27.971697729766799</v>
      </c>
      <c r="T19">
        <f>'Parameters from R'!E$17+'Parameters from R'!E$18*Computation!$O19+'Parameters from R'!E$19*Computation!$P19+'Parameters from R'!E$20*Computation!$O19*Computation!$P19+'Parameters from R'!E$21*Computation!$Q19+'Parameters from R'!E$22*Computation!$O19*Computation!$Q19+'Parameters from R'!E$23*Computation!$P19*Computation!$Q19+'Parameters from R'!E$24*Computation!$O19*Computation!$P19*Computation!$Q19</f>
        <v>31.520960658436216</v>
      </c>
      <c r="U19">
        <f>'Parameters from R'!F$17+'Parameters from R'!F$18*Computation!$O19+'Parameters from R'!F$19*Computation!$P19+'Parameters from R'!F$20*Computation!$O19*Computation!$P19+'Parameters from R'!F$21*Computation!$Q19+'Parameters from R'!F$22*Computation!$O19*Computation!$Q19+'Parameters from R'!F$23*Computation!$P19*Computation!$Q19+'Parameters from R'!F$24*Computation!$O19*Computation!$P19*Computation!$Q19</f>
        <v>29.55844967421125</v>
      </c>
      <c r="V19">
        <f t="shared" si="5"/>
        <v>2.0283022702332012</v>
      </c>
      <c r="W19">
        <f t="shared" si="6"/>
        <v>0.47903934156378369</v>
      </c>
      <c r="X19">
        <f t="shared" si="7"/>
        <v>0.18025555639515289</v>
      </c>
      <c r="Z19" s="21">
        <f>IF(F19="","",V19/'Parameters from R'!$D$25)</f>
        <v>0.49774533132265708</v>
      </c>
      <c r="AA19" s="21">
        <f t="shared" si="17"/>
        <v>69.066822368057061</v>
      </c>
      <c r="AB19" s="21">
        <f t="shared" si="18"/>
        <v>4</v>
      </c>
      <c r="AD19" s="21">
        <f>IF(G19="","",X19/'Parameters from R'!$F$25)</f>
        <v>5.7032068719595298E-2</v>
      </c>
      <c r="AE19" s="21">
        <f t="shared" si="19"/>
        <v>52.274017521878505</v>
      </c>
      <c r="AF19" s="21">
        <f t="shared" si="20"/>
        <v>4</v>
      </c>
      <c r="AI19">
        <f t="shared" si="21"/>
        <v>0.49774533132265708</v>
      </c>
      <c r="AJ19">
        <f t="shared" si="22"/>
        <v>5.7032068719595298E-2</v>
      </c>
      <c r="AL19" s="48">
        <f t="shared" si="23"/>
        <v>0.56316740718584657</v>
      </c>
      <c r="AM19" s="45">
        <f t="shared" si="24"/>
        <v>0.85335574721141438</v>
      </c>
      <c r="AO19" s="60">
        <f t="shared" si="25"/>
        <v>0.49774533132265708</v>
      </c>
      <c r="AP19" s="60">
        <f t="shared" si="26"/>
        <v>5.7032068719595298E-2</v>
      </c>
      <c r="AQ19" s="21">
        <f t="shared" si="27"/>
        <v>0.99349955526210298</v>
      </c>
      <c r="AR19" s="21">
        <f t="shared" si="28"/>
        <v>0.11383599472049219</v>
      </c>
      <c r="AT19" s="55">
        <f t="shared" si="29"/>
        <v>0.11402144305258717</v>
      </c>
      <c r="AV19" s="55">
        <f t="shared" si="30"/>
        <v>0.65877996866688648</v>
      </c>
      <c r="AX19" s="55">
        <f t="shared" si="31"/>
        <v>1.3312881020121137</v>
      </c>
      <c r="AZ19" s="55">
        <f t="shared" si="32"/>
        <v>1.8011196899826931</v>
      </c>
      <c r="BB19" s="55">
        <f t="shared" si="33"/>
        <v>1.9967471323440547</v>
      </c>
      <c r="BD19" s="55">
        <f t="shared" si="34"/>
        <v>1.8883879243638624</v>
      </c>
      <c r="BF19" s="55">
        <f t="shared" si="35"/>
        <v>1.4925387731784339</v>
      </c>
      <c r="BH19" s="55">
        <f t="shared" si="36"/>
        <v>0.86946412367425963</v>
      </c>
      <c r="BJ19" s="56">
        <f t="shared" si="37"/>
        <v>0.11402144305258717</v>
      </c>
      <c r="BK19" s="57">
        <f t="shared" si="38"/>
        <v>1</v>
      </c>
      <c r="BM19" s="57" t="str">
        <f t="shared" si="39"/>
        <v/>
      </c>
      <c r="BO19" s="57" t="str">
        <f t="shared" si="40"/>
        <v/>
      </c>
      <c r="BQ19" s="57" t="str">
        <f t="shared" si="41"/>
        <v/>
      </c>
      <c r="BS19" s="57" t="str">
        <f t="shared" si="42"/>
        <v/>
      </c>
      <c r="BU19" s="57" t="str">
        <f t="shared" si="43"/>
        <v/>
      </c>
      <c r="BW19" s="57" t="str">
        <f t="shared" si="44"/>
        <v/>
      </c>
      <c r="BY19" s="57" t="str">
        <f t="shared" si="45"/>
        <v/>
      </c>
      <c r="CA19" s="58">
        <f t="shared" si="46"/>
        <v>1</v>
      </c>
      <c r="CB19" s="59" t="str">
        <f t="shared" si="47"/>
        <v>Fast</v>
      </c>
      <c r="CI19">
        <f t="shared" si="48"/>
        <v>16</v>
      </c>
      <c r="CJ19">
        <f t="shared" si="49"/>
        <v>2.0283022702332012</v>
      </c>
      <c r="CK19">
        <f t="shared" si="50"/>
        <v>0.18025555639515289</v>
      </c>
    </row>
    <row r="20" spans="2:89" x14ac:dyDescent="0.3">
      <c r="B20" s="3">
        <v>73</v>
      </c>
      <c r="C20" s="3">
        <v>26</v>
      </c>
      <c r="D20" s="3">
        <v>16</v>
      </c>
      <c r="E20" s="26">
        <v>0</v>
      </c>
      <c r="F20" s="3">
        <v>28</v>
      </c>
      <c r="G20" s="3">
        <v>31</v>
      </c>
      <c r="J20">
        <f t="shared" si="0"/>
        <v>0.79611111111111121</v>
      </c>
      <c r="K20">
        <f t="shared" si="15"/>
        <v>1.3621635797736023</v>
      </c>
      <c r="L20" s="33">
        <f t="shared" si="16"/>
        <v>28.597585698020296</v>
      </c>
      <c r="M20">
        <f t="shared" si="1"/>
        <v>28.600934947570003</v>
      </c>
      <c r="O20" s="33">
        <f t="shared" si="2"/>
        <v>-19.74074074074074</v>
      </c>
      <c r="P20" s="33">
        <f t="shared" si="3"/>
        <v>2.4212962962962958</v>
      </c>
      <c r="Q20" s="33">
        <f t="shared" si="4"/>
        <v>-0.5</v>
      </c>
      <c r="S20">
        <f>'Parameters from R'!D$17+'Parameters from R'!D$18*Computation!$O20+'Parameters from R'!D$19*Computation!$P20+'Parameters from R'!D$20*Computation!$O20*Computation!$P20+'Parameters from R'!D$21*Computation!$Q20+'Parameters from R'!D$22*Computation!$O20*Computation!$Q20+'Parameters from R'!D$23*Computation!$P20*Computation!$Q20+'Parameters from R'!D$24*Computation!$O20*Computation!$P20*Computation!$Q20</f>
        <v>27.971697729766799</v>
      </c>
      <c r="T20">
        <f>'Parameters from R'!E$17+'Parameters from R'!E$18*Computation!$O20+'Parameters from R'!E$19*Computation!$P20+'Parameters from R'!E$20*Computation!$O20*Computation!$P20+'Parameters from R'!E$21*Computation!$Q20+'Parameters from R'!E$22*Computation!$O20*Computation!$Q20+'Parameters from R'!E$23*Computation!$P20*Computation!$Q20+'Parameters from R'!E$24*Computation!$O20*Computation!$P20*Computation!$Q20</f>
        <v>31.520960658436216</v>
      </c>
      <c r="U20">
        <f>'Parameters from R'!F$17+'Parameters from R'!F$18*Computation!$O20+'Parameters from R'!F$19*Computation!$P20+'Parameters from R'!F$20*Computation!$O20*Computation!$P20+'Parameters from R'!F$21*Computation!$Q20+'Parameters from R'!F$22*Computation!$O20*Computation!$Q20+'Parameters from R'!F$23*Computation!$P20*Computation!$Q20+'Parameters from R'!F$24*Computation!$O20*Computation!$P20*Computation!$Q20</f>
        <v>29.55844967421125</v>
      </c>
      <c r="V20">
        <f t="shared" si="5"/>
        <v>2.8302270233201199E-2</v>
      </c>
      <c r="W20">
        <f t="shared" si="6"/>
        <v>-0.52096065843621631</v>
      </c>
      <c r="X20">
        <f t="shared" si="7"/>
        <v>-0.96086397619095365</v>
      </c>
      <c r="Z20" s="21">
        <f>IF(F20="","",V20/'Parameters from R'!$D$25)</f>
        <v>6.9453764762529386E-3</v>
      </c>
      <c r="AA20" s="21">
        <f t="shared" si="17"/>
        <v>50.277078205338334</v>
      </c>
      <c r="AB20" s="21">
        <f t="shared" si="18"/>
        <v>4</v>
      </c>
      <c r="AD20" s="21">
        <f>IF(G20="","",X20/'Parameters from R'!$F$25)</f>
        <v>-0.30401315452475913</v>
      </c>
      <c r="AE20" s="21">
        <f t="shared" si="19"/>
        <v>38.05589346698126</v>
      </c>
      <c r="AF20" s="21">
        <f t="shared" si="20"/>
        <v>3</v>
      </c>
      <c r="AI20">
        <f t="shared" si="21"/>
        <v>6.9453764762529386E-3</v>
      </c>
      <c r="AJ20">
        <f t="shared" si="22"/>
        <v>-0.30401315452475913</v>
      </c>
      <c r="AL20" s="48">
        <f t="shared" si="23"/>
        <v>0.37013633729670148</v>
      </c>
      <c r="AM20" s="45">
        <f t="shared" si="24"/>
        <v>0.93379303607388353</v>
      </c>
      <c r="AO20" s="60">
        <f t="shared" si="25"/>
        <v>6.9453764762529386E-3</v>
      </c>
      <c r="AP20" s="60">
        <f t="shared" si="26"/>
        <v>-0.30401315452475913</v>
      </c>
      <c r="AQ20" s="21">
        <f t="shared" si="27"/>
        <v>2.2839685074688091E-2</v>
      </c>
      <c r="AR20" s="21">
        <f t="shared" si="28"/>
        <v>-0.99973914036897094</v>
      </c>
      <c r="AT20" s="55">
        <f t="shared" si="29"/>
        <v>1.3979701820320145</v>
      </c>
      <c r="AV20" s="55">
        <f t="shared" si="30"/>
        <v>1.8388976205194414</v>
      </c>
      <c r="AX20" s="55">
        <f t="shared" si="31"/>
        <v>1.999869565931224</v>
      </c>
      <c r="AZ20" s="55">
        <f t="shared" si="32"/>
        <v>1.8563794987927367</v>
      </c>
      <c r="BB20" s="55">
        <f t="shared" si="33"/>
        <v>1.4302724810851171</v>
      </c>
      <c r="BD20" s="55">
        <f t="shared" si="34"/>
        <v>0.78641944358461546</v>
      </c>
      <c r="BF20" s="55">
        <f t="shared" si="35"/>
        <v>2.2841174708364512E-2</v>
      </c>
      <c r="BH20" s="55">
        <f t="shared" si="36"/>
        <v>0.74421445596147051</v>
      </c>
      <c r="BJ20" s="56">
        <f t="shared" si="37"/>
        <v>2.2841174708364512E-2</v>
      </c>
      <c r="BK20" s="57" t="str">
        <f t="shared" si="38"/>
        <v/>
      </c>
      <c r="BM20" s="57" t="str">
        <f t="shared" si="39"/>
        <v/>
      </c>
      <c r="BO20" s="57" t="str">
        <f t="shared" si="40"/>
        <v/>
      </c>
      <c r="BQ20" s="57" t="str">
        <f t="shared" si="41"/>
        <v/>
      </c>
      <c r="BS20" s="57" t="str">
        <f t="shared" si="42"/>
        <v/>
      </c>
      <c r="BU20" s="57" t="str">
        <f t="shared" si="43"/>
        <v/>
      </c>
      <c r="BW20" s="57">
        <f t="shared" si="44"/>
        <v>7</v>
      </c>
      <c r="BY20" s="57" t="str">
        <f t="shared" si="45"/>
        <v/>
      </c>
      <c r="CA20" s="58">
        <f t="shared" si="46"/>
        <v>7</v>
      </c>
      <c r="CB20" s="59" t="str">
        <f t="shared" si="47"/>
        <v>Inaccurate</v>
      </c>
      <c r="CI20">
        <f t="shared" si="48"/>
        <v>16</v>
      </c>
      <c r="CJ20">
        <f t="shared" si="49"/>
        <v>2.8302270233201199E-2</v>
      </c>
      <c r="CK20">
        <f t="shared" si="50"/>
        <v>-0.96086397619095365</v>
      </c>
    </row>
    <row r="21" spans="2:89" x14ac:dyDescent="0.3">
      <c r="B21" s="3">
        <v>60</v>
      </c>
      <c r="C21" s="3">
        <v>27</v>
      </c>
      <c r="D21" s="3">
        <v>16</v>
      </c>
      <c r="E21" s="26">
        <v>0</v>
      </c>
      <c r="F21" s="26">
        <v>28</v>
      </c>
      <c r="G21" s="3">
        <v>28</v>
      </c>
      <c r="J21">
        <f t="shared" si="0"/>
        <v>0.72777777777777786</v>
      </c>
      <c r="K21">
        <f t="shared" si="15"/>
        <v>0.98337702509052527</v>
      </c>
      <c r="L21" s="33">
        <f t="shared" si="16"/>
        <v>25.650639359035857</v>
      </c>
      <c r="M21">
        <f t="shared" si="1"/>
        <v>25.653116876054831</v>
      </c>
      <c r="O21" s="33">
        <f t="shared" si="2"/>
        <v>-18.74074074074074</v>
      </c>
      <c r="P21" s="33">
        <f t="shared" si="3"/>
        <v>2.4212962962962958</v>
      </c>
      <c r="Q21" s="33">
        <f t="shared" si="4"/>
        <v>-0.5</v>
      </c>
      <c r="S21">
        <f>'Parameters from R'!D$17+'Parameters from R'!D$18*Computation!$O21+'Parameters from R'!D$19*Computation!$P21+'Parameters from R'!D$20*Computation!$O21*Computation!$P21+'Parameters from R'!D$21*Computation!$Q21+'Parameters from R'!D$22*Computation!$O21*Computation!$Q21+'Parameters from R'!D$23*Computation!$P21*Computation!$Q21+'Parameters from R'!D$24*Computation!$O21*Computation!$P21*Computation!$Q21</f>
        <v>27.948818794581616</v>
      </c>
      <c r="T21">
        <f>'Parameters from R'!E$17+'Parameters from R'!E$18*Computation!$O21+'Parameters from R'!E$19*Computation!$P21+'Parameters from R'!E$20*Computation!$O21*Computation!$P21+'Parameters from R'!E$21*Computation!$Q21+'Parameters from R'!E$22*Computation!$O21*Computation!$Q21+'Parameters from R'!E$23*Computation!$P21*Computation!$Q21+'Parameters from R'!E$24*Computation!$O21*Computation!$P21*Computation!$Q21</f>
        <v>31.518574269547326</v>
      </c>
      <c r="U21">
        <f>'Parameters from R'!F$17+'Parameters from R'!F$18*Computation!$O21+'Parameters from R'!F$19*Computation!$P21+'Parameters from R'!F$20*Computation!$O21*Computation!$P21+'Parameters from R'!F$21*Computation!$Q21+'Parameters from R'!F$22*Computation!$O21*Computation!$Q21+'Parameters from R'!F$23*Computation!$P21*Computation!$Q21+'Parameters from R'!F$24*Computation!$O21*Computation!$P21*Computation!$Q21</f>
        <v>29.553599489026066</v>
      </c>
      <c r="V21">
        <f t="shared" si="5"/>
        <v>5.1181205418384224E-2</v>
      </c>
      <c r="W21">
        <f t="shared" si="6"/>
        <v>-3.5185742695473259</v>
      </c>
      <c r="X21">
        <f t="shared" si="7"/>
        <v>-3.902960129990209</v>
      </c>
      <c r="Z21" s="21">
        <f>IF(F21="","",V21/'Parameters from R'!$D$25)</f>
        <v>1.2559866654163756E-2</v>
      </c>
      <c r="AA21" s="21">
        <f t="shared" si="17"/>
        <v>50.501053010880717</v>
      </c>
      <c r="AB21" s="21">
        <f t="shared" si="18"/>
        <v>4</v>
      </c>
      <c r="AD21" s="21">
        <f>IF(G21="","",X21/'Parameters from R'!$F$25)</f>
        <v>-1.2348794943966996</v>
      </c>
      <c r="AE21" s="21">
        <f t="shared" si="19"/>
        <v>10.843767803907445</v>
      </c>
      <c r="AF21" s="21">
        <f t="shared" si="20"/>
        <v>2</v>
      </c>
      <c r="AI21">
        <f t="shared" si="21"/>
        <v>1.2559866654163756E-2</v>
      </c>
      <c r="AJ21">
        <f t="shared" si="22"/>
        <v>-1.2348794943966996</v>
      </c>
      <c r="AL21" s="48">
        <f t="shared" si="23"/>
        <v>1.4928151401188159</v>
      </c>
      <c r="AM21" s="45">
        <f t="shared" si="24"/>
        <v>0.32816179286573788</v>
      </c>
      <c r="AO21" s="60">
        <f t="shared" si="25"/>
        <v>1.2559866654163756E-2</v>
      </c>
      <c r="AP21" s="60">
        <f t="shared" si="26"/>
        <v>-1.2348794943966996</v>
      </c>
      <c r="AQ21" s="21">
        <f t="shared" si="27"/>
        <v>1.0170398906777631E-2</v>
      </c>
      <c r="AR21" s="21">
        <f t="shared" si="28"/>
        <v>-0.99994828015556736</v>
      </c>
      <c r="AT21" s="55">
        <f t="shared" si="29"/>
        <v>1.4070036255057927</v>
      </c>
      <c r="AV21" s="55">
        <f t="shared" si="30"/>
        <v>1.8438430799281553</v>
      </c>
      <c r="AX21" s="55">
        <f t="shared" si="31"/>
        <v>1.9999741399105977</v>
      </c>
      <c r="AZ21" s="55">
        <f t="shared" si="32"/>
        <v>1.8516272669023763</v>
      </c>
      <c r="BB21" s="55">
        <f t="shared" si="33"/>
        <v>1.4213869275512405</v>
      </c>
      <c r="BD21" s="55">
        <f t="shared" si="34"/>
        <v>0.77475331338501219</v>
      </c>
      <c r="BF21" s="55">
        <f t="shared" si="35"/>
        <v>1.0170530412190496E-2</v>
      </c>
      <c r="BH21" s="55">
        <f t="shared" si="36"/>
        <v>0.75596062361979943</v>
      </c>
      <c r="BJ21" s="56">
        <f t="shared" si="37"/>
        <v>1.0170530412190496E-2</v>
      </c>
      <c r="BK21" s="57" t="str">
        <f t="shared" si="38"/>
        <v/>
      </c>
      <c r="BM21" s="57" t="str">
        <f t="shared" si="39"/>
        <v/>
      </c>
      <c r="BO21" s="57" t="str">
        <f t="shared" si="40"/>
        <v/>
      </c>
      <c r="BQ21" s="57" t="str">
        <f t="shared" si="41"/>
        <v/>
      </c>
      <c r="BS21" s="57" t="str">
        <f t="shared" si="42"/>
        <v/>
      </c>
      <c r="BU21" s="57" t="str">
        <f t="shared" si="43"/>
        <v/>
      </c>
      <c r="BW21" s="57">
        <f t="shared" si="44"/>
        <v>7</v>
      </c>
      <c r="BY21" s="57" t="str">
        <f t="shared" si="45"/>
        <v/>
      </c>
      <c r="CA21" s="58">
        <f t="shared" si="46"/>
        <v>7</v>
      </c>
      <c r="CB21" s="59" t="str">
        <f t="shared" si="47"/>
        <v>Inaccurate</v>
      </c>
      <c r="CI21">
        <f t="shared" si="48"/>
        <v>16</v>
      </c>
      <c r="CJ21">
        <f t="shared" si="49"/>
        <v>5.1181205418384224E-2</v>
      </c>
      <c r="CK21">
        <f t="shared" si="50"/>
        <v>-3.902960129990209</v>
      </c>
    </row>
    <row r="22" spans="2:89" x14ac:dyDescent="0.3">
      <c r="B22" s="3">
        <v>68</v>
      </c>
      <c r="C22" s="3">
        <v>28</v>
      </c>
      <c r="D22" s="3">
        <v>16</v>
      </c>
      <c r="E22" s="26">
        <v>0</v>
      </c>
      <c r="F22" s="3">
        <v>34</v>
      </c>
      <c r="G22" s="3">
        <v>34</v>
      </c>
      <c r="J22">
        <f t="shared" si="0"/>
        <v>0.86444444444444435</v>
      </c>
      <c r="K22">
        <f t="shared" si="15"/>
        <v>1.8527054794451341</v>
      </c>
      <c r="L22" s="33">
        <f t="shared" si="16"/>
        <v>32.413984768903369</v>
      </c>
      <c r="M22">
        <f t="shared" si="1"/>
        <v>32.419066202762622</v>
      </c>
      <c r="O22" s="33">
        <f t="shared" si="2"/>
        <v>-17.74074074074074</v>
      </c>
      <c r="P22" s="33">
        <f t="shared" si="3"/>
        <v>2.4212962962962958</v>
      </c>
      <c r="Q22" s="33">
        <f t="shared" si="4"/>
        <v>-0.5</v>
      </c>
      <c r="S22">
        <f>'Parameters from R'!D$17+'Parameters from R'!D$18*Computation!$O22+'Parameters from R'!D$19*Computation!$P22+'Parameters from R'!D$20*Computation!$O22*Computation!$P22+'Parameters from R'!D$21*Computation!$Q22+'Parameters from R'!D$22*Computation!$O22*Computation!$Q22+'Parameters from R'!D$23*Computation!$P22*Computation!$Q22+'Parameters from R'!D$24*Computation!$O22*Computation!$P22*Computation!$Q22</f>
        <v>27.925939859396433</v>
      </c>
      <c r="T22">
        <f>'Parameters from R'!E$17+'Parameters from R'!E$18*Computation!$O22+'Parameters from R'!E$19*Computation!$P22+'Parameters from R'!E$20*Computation!$O22*Computation!$P22+'Parameters from R'!E$21*Computation!$Q22+'Parameters from R'!E$22*Computation!$O22*Computation!$Q22+'Parameters from R'!E$23*Computation!$P22*Computation!$Q22+'Parameters from R'!E$24*Computation!$O22*Computation!$P22*Computation!$Q22</f>
        <v>31.516187880658439</v>
      </c>
      <c r="U22">
        <f>'Parameters from R'!F$17+'Parameters from R'!F$18*Computation!$O22+'Parameters from R'!F$19*Computation!$P22+'Parameters from R'!F$20*Computation!$O22*Computation!$P22+'Parameters from R'!F$21*Computation!$Q22+'Parameters from R'!F$22*Computation!$O22*Computation!$Q22+'Parameters from R'!F$23*Computation!$P22*Computation!$Q22+'Parameters from R'!F$24*Computation!$O22*Computation!$P22*Computation!$Q22</f>
        <v>29.548749303840879</v>
      </c>
      <c r="V22">
        <f t="shared" si="5"/>
        <v>6.0740601406035672</v>
      </c>
      <c r="W22">
        <f t="shared" si="6"/>
        <v>2.483812119341561</v>
      </c>
      <c r="X22">
        <f t="shared" si="7"/>
        <v>2.8652354650624901</v>
      </c>
      <c r="Z22" s="21">
        <f>IF(F22="","",V22/'Parameters from R'!$D$25)</f>
        <v>1.4905742213712869</v>
      </c>
      <c r="AA22" s="21">
        <f t="shared" si="17"/>
        <v>93.19633417253327</v>
      </c>
      <c r="AB22" s="21">
        <f t="shared" si="18"/>
        <v>4</v>
      </c>
      <c r="AD22" s="21">
        <f>IF(G22="","",X22/'Parameters from R'!$F$25)</f>
        <v>0.90654795452208126</v>
      </c>
      <c r="AE22" s="21">
        <f t="shared" si="19"/>
        <v>81.767705257600426</v>
      </c>
      <c r="AF22" s="21">
        <f t="shared" si="20"/>
        <v>4</v>
      </c>
      <c r="AI22">
        <f t="shared" si="21"/>
        <v>1.4905742213712869</v>
      </c>
      <c r="AJ22">
        <f t="shared" si="22"/>
        <v>0.90654795452208126</v>
      </c>
      <c r="AL22" s="48">
        <f t="shared" si="23"/>
        <v>1.4936282839444974</v>
      </c>
      <c r="AM22" s="45">
        <f t="shared" si="24"/>
        <v>0.3277635793042788</v>
      </c>
      <c r="AO22" s="60">
        <f t="shared" si="25"/>
        <v>1.4905742213712869</v>
      </c>
      <c r="AP22" s="60">
        <f t="shared" si="26"/>
        <v>0.90654795452208126</v>
      </c>
      <c r="AQ22" s="21">
        <f t="shared" si="27"/>
        <v>0.85439149077393428</v>
      </c>
      <c r="AR22" s="21">
        <f t="shared" si="28"/>
        <v>0.51962984950163715</v>
      </c>
      <c r="AT22" s="55">
        <f t="shared" si="29"/>
        <v>0.5396452709439149</v>
      </c>
      <c r="AV22" s="55">
        <f t="shared" si="30"/>
        <v>0.23841221779143243</v>
      </c>
      <c r="AX22" s="55">
        <f t="shared" si="31"/>
        <v>0.98017360758017036</v>
      </c>
      <c r="AZ22" s="55">
        <f t="shared" si="32"/>
        <v>1.572712450910706</v>
      </c>
      <c r="BB22" s="55">
        <f t="shared" si="33"/>
        <v>1.9258200802639556</v>
      </c>
      <c r="BD22" s="55">
        <f t="shared" si="34"/>
        <v>1.9857390599995184</v>
      </c>
      <c r="BF22" s="55">
        <f t="shared" si="35"/>
        <v>1.7433472686195584</v>
      </c>
      <c r="BH22" s="55">
        <f t="shared" si="36"/>
        <v>1.235546659074614</v>
      </c>
      <c r="BJ22" s="56">
        <f t="shared" si="37"/>
        <v>0.23841221779143243</v>
      </c>
      <c r="BK22" s="57" t="str">
        <f t="shared" si="38"/>
        <v/>
      </c>
      <c r="BM22" s="57">
        <f t="shared" si="39"/>
        <v>2</v>
      </c>
      <c r="BO22" s="57" t="str">
        <f t="shared" si="40"/>
        <v/>
      </c>
      <c r="BQ22" s="57" t="str">
        <f t="shared" si="41"/>
        <v/>
      </c>
      <c r="BS22" s="57" t="str">
        <f t="shared" si="42"/>
        <v/>
      </c>
      <c r="BU22" s="57" t="str">
        <f t="shared" si="43"/>
        <v/>
      </c>
      <c r="BW22" s="57" t="str">
        <f t="shared" si="44"/>
        <v/>
      </c>
      <c r="BY22" s="57" t="str">
        <f t="shared" si="45"/>
        <v/>
      </c>
      <c r="CA22" s="58">
        <f t="shared" si="46"/>
        <v>2</v>
      </c>
      <c r="CB22" s="59" t="str">
        <f t="shared" si="47"/>
        <v>Fast-hyperaccurate</v>
      </c>
      <c r="CI22">
        <f t="shared" si="48"/>
        <v>16</v>
      </c>
      <c r="CJ22">
        <f t="shared" si="49"/>
        <v>6.0740601406035672</v>
      </c>
      <c r="CK22">
        <f t="shared" si="50"/>
        <v>2.8652354650624901</v>
      </c>
    </row>
    <row r="23" spans="2:89" x14ac:dyDescent="0.3">
      <c r="B23" s="3">
        <v>85</v>
      </c>
      <c r="C23" s="3">
        <v>28</v>
      </c>
      <c r="D23" s="3">
        <v>17</v>
      </c>
      <c r="E23" s="26">
        <v>0</v>
      </c>
      <c r="F23" s="3">
        <v>31</v>
      </c>
      <c r="G23" s="3">
        <v>33</v>
      </c>
      <c r="J23">
        <f t="shared" si="0"/>
        <v>0.84166666666666656</v>
      </c>
      <c r="K23">
        <f t="shared" si="15"/>
        <v>1.6706815376748181</v>
      </c>
      <c r="L23" s="33">
        <f t="shared" si="16"/>
        <v>30.997844776140539</v>
      </c>
      <c r="M23">
        <f t="shared" si="1"/>
        <v>31.002184398110423</v>
      </c>
      <c r="O23" s="33">
        <f t="shared" si="2"/>
        <v>-17.74074074074074</v>
      </c>
      <c r="P23" s="33">
        <f t="shared" si="3"/>
        <v>3.4212962962962958</v>
      </c>
      <c r="Q23" s="33">
        <f t="shared" si="4"/>
        <v>-0.5</v>
      </c>
      <c r="S23">
        <f>'Parameters from R'!D$17+'Parameters from R'!D$18*Computation!$O23+'Parameters from R'!D$19*Computation!$P23+'Parameters from R'!D$20*Computation!$O23*Computation!$P23+'Parameters from R'!D$21*Computation!$Q23+'Parameters from R'!D$22*Computation!$O23*Computation!$Q23+'Parameters from R'!D$23*Computation!$P23*Computation!$Q23+'Parameters from R'!D$24*Computation!$O23*Computation!$P23*Computation!$Q23</f>
        <v>27.542682822359396</v>
      </c>
      <c r="T23">
        <f>'Parameters from R'!E$17+'Parameters from R'!E$18*Computation!$O23+'Parameters from R'!E$19*Computation!$P23+'Parameters from R'!E$20*Computation!$O23*Computation!$P23+'Parameters from R'!E$21*Computation!$Q23+'Parameters from R'!E$22*Computation!$O23*Computation!$Q23+'Parameters from R'!E$23*Computation!$P23*Computation!$Q23+'Parameters from R'!E$24*Computation!$O23*Computation!$P23*Computation!$Q23</f>
        <v>31.350930102880664</v>
      </c>
      <c r="U23">
        <f>'Parameters from R'!F$17+'Parameters from R'!F$18*Computation!$O23+'Parameters from R'!F$19*Computation!$P23+'Parameters from R'!F$20*Computation!$O23*Computation!$P23+'Parameters from R'!F$21*Computation!$Q23+'Parameters from R'!F$22*Computation!$O23*Computation!$Q23+'Parameters from R'!F$23*Computation!$P23*Computation!$Q23+'Parameters from R'!F$24*Computation!$O23*Computation!$P23*Computation!$Q23</f>
        <v>29.389532266803844</v>
      </c>
      <c r="V23">
        <f t="shared" si="5"/>
        <v>3.4573171776406042</v>
      </c>
      <c r="W23">
        <f t="shared" si="6"/>
        <v>1.649069897119336</v>
      </c>
      <c r="X23">
        <f t="shared" si="7"/>
        <v>1.6083125093366952</v>
      </c>
      <c r="Z23" s="21">
        <f>IF(F23="","",V23/'Parameters from R'!$D$25)</f>
        <v>0.84842555733785296</v>
      </c>
      <c r="AA23" s="21">
        <f t="shared" si="17"/>
        <v>80.189949280093487</v>
      </c>
      <c r="AB23" s="21">
        <f t="shared" si="18"/>
        <v>4</v>
      </c>
      <c r="AD23" s="21">
        <f>IF(G23="","",X23/'Parameters from R'!$F$25)</f>
        <v>0.50886303528972199</v>
      </c>
      <c r="AE23" s="21">
        <f t="shared" si="19"/>
        <v>69.457588419306475</v>
      </c>
      <c r="AF23" s="21">
        <f t="shared" si="20"/>
        <v>4</v>
      </c>
      <c r="AI23">
        <f t="shared" si="21"/>
        <v>0.84842555733785296</v>
      </c>
      <c r="AJ23">
        <f t="shared" si="22"/>
        <v>0.50886303528972199</v>
      </c>
      <c r="AL23" s="48">
        <f t="shared" si="23"/>
        <v>0.8496586170551661</v>
      </c>
      <c r="AM23" s="45">
        <f t="shared" si="24"/>
        <v>0.69700695989588324</v>
      </c>
      <c r="AO23" s="60">
        <f t="shared" si="25"/>
        <v>0.84842555733785296</v>
      </c>
      <c r="AP23" s="60">
        <f t="shared" si="26"/>
        <v>0.50886303528972199</v>
      </c>
      <c r="AQ23" s="21">
        <f t="shared" si="27"/>
        <v>0.85757866690595208</v>
      </c>
      <c r="AR23" s="21">
        <f t="shared" si="28"/>
        <v>0.51435282644096569</v>
      </c>
      <c r="AT23" s="55">
        <f t="shared" si="29"/>
        <v>0.53370653564304038</v>
      </c>
      <c r="AV23" s="55">
        <f t="shared" si="30"/>
        <v>0.24453195182228304</v>
      </c>
      <c r="AX23" s="55">
        <f t="shared" si="31"/>
        <v>0.98554266631032705</v>
      </c>
      <c r="AZ23" s="55">
        <f t="shared" si="32"/>
        <v>1.5765134438191413</v>
      </c>
      <c r="BB23" s="55">
        <f t="shared" si="33"/>
        <v>1.9274743406364465</v>
      </c>
      <c r="BD23" s="55">
        <f t="shared" si="34"/>
        <v>1.9849947416902609</v>
      </c>
      <c r="BF23" s="55">
        <f t="shared" si="35"/>
        <v>1.7403176873438744</v>
      </c>
      <c r="BH23" s="55">
        <f t="shared" si="36"/>
        <v>1.2306930411185042</v>
      </c>
      <c r="BJ23" s="56">
        <f t="shared" si="37"/>
        <v>0.24453195182228304</v>
      </c>
      <c r="BK23" s="57" t="str">
        <f t="shared" si="38"/>
        <v/>
      </c>
      <c r="BM23" s="57">
        <f t="shared" si="39"/>
        <v>2</v>
      </c>
      <c r="BO23" s="57" t="str">
        <f t="shared" si="40"/>
        <v/>
      </c>
      <c r="BQ23" s="57" t="str">
        <f t="shared" si="41"/>
        <v/>
      </c>
      <c r="BS23" s="57" t="str">
        <f t="shared" si="42"/>
        <v/>
      </c>
      <c r="BU23" s="57" t="str">
        <f t="shared" si="43"/>
        <v/>
      </c>
      <c r="BW23" s="57" t="str">
        <f t="shared" si="44"/>
        <v/>
      </c>
      <c r="BY23" s="57" t="str">
        <f t="shared" si="45"/>
        <v/>
      </c>
      <c r="CA23" s="58">
        <f t="shared" si="46"/>
        <v>2</v>
      </c>
      <c r="CB23" s="59" t="str">
        <f t="shared" si="47"/>
        <v>Fast-hyperaccurate</v>
      </c>
      <c r="CI23">
        <f t="shared" si="48"/>
        <v>17</v>
      </c>
      <c r="CJ23">
        <f t="shared" si="49"/>
        <v>3.4573171776406042</v>
      </c>
      <c r="CK23">
        <f t="shared" si="50"/>
        <v>1.6083125093366952</v>
      </c>
    </row>
    <row r="24" spans="2:89" x14ac:dyDescent="0.3">
      <c r="B24" s="3">
        <v>43</v>
      </c>
      <c r="C24" s="3">
        <v>28</v>
      </c>
      <c r="D24" s="3">
        <v>18</v>
      </c>
      <c r="E24" s="26">
        <v>0</v>
      </c>
      <c r="F24" s="26">
        <v>22</v>
      </c>
      <c r="G24" s="3">
        <v>28</v>
      </c>
      <c r="J24">
        <f t="shared" si="0"/>
        <v>0.72777777777777786</v>
      </c>
      <c r="K24">
        <f t="shared" si="15"/>
        <v>0.98337702509052527</v>
      </c>
      <c r="L24" s="33">
        <f t="shared" si="16"/>
        <v>25.650639359035857</v>
      </c>
      <c r="M24">
        <f t="shared" si="1"/>
        <v>25.653116876054831</v>
      </c>
      <c r="O24" s="33">
        <f t="shared" si="2"/>
        <v>-17.74074074074074</v>
      </c>
      <c r="P24" s="33">
        <f t="shared" si="3"/>
        <v>4.4212962962962958</v>
      </c>
      <c r="Q24" s="33">
        <f t="shared" si="4"/>
        <v>-0.5</v>
      </c>
      <c r="S24">
        <f>'Parameters from R'!D$17+'Parameters from R'!D$18*Computation!$O24+'Parameters from R'!D$19*Computation!$P24+'Parameters from R'!D$20*Computation!$O24*Computation!$P24+'Parameters from R'!D$21*Computation!$Q24+'Parameters from R'!D$22*Computation!$O24*Computation!$Q24+'Parameters from R'!D$23*Computation!$P24*Computation!$Q24+'Parameters from R'!D$24*Computation!$O24*Computation!$P24*Computation!$Q24</f>
        <v>27.159425785322355</v>
      </c>
      <c r="T24">
        <f>'Parameters from R'!E$17+'Parameters from R'!E$18*Computation!$O24+'Parameters from R'!E$19*Computation!$P24+'Parameters from R'!E$20*Computation!$O24*Computation!$P24+'Parameters from R'!E$21*Computation!$Q24+'Parameters from R'!E$22*Computation!$O24*Computation!$Q24+'Parameters from R'!E$23*Computation!$P24*Computation!$Q24+'Parameters from R'!E$24*Computation!$O24*Computation!$P24*Computation!$Q24</f>
        <v>31.185672325102882</v>
      </c>
      <c r="U24">
        <f>'Parameters from R'!F$17+'Parameters from R'!F$18*Computation!$O24+'Parameters from R'!F$19*Computation!$P24+'Parameters from R'!F$20*Computation!$O24*Computation!$P24+'Parameters from R'!F$21*Computation!$Q24+'Parameters from R'!F$22*Computation!$O24*Computation!$Q24+'Parameters from R'!F$23*Computation!$P24*Computation!$Q24+'Parameters from R'!F$24*Computation!$O24*Computation!$P24*Computation!$Q24</f>
        <v>29.230315229766806</v>
      </c>
      <c r="V24">
        <f t="shared" si="5"/>
        <v>-5.1594257853223553</v>
      </c>
      <c r="W24">
        <f t="shared" si="6"/>
        <v>-3.1856723251028818</v>
      </c>
      <c r="X24">
        <f t="shared" si="7"/>
        <v>-3.5796758707309486</v>
      </c>
      <c r="Z24" s="21">
        <f>IF(F24="","",V24/'Parameters from R'!$D$25)</f>
        <v>-1.2661229712347926</v>
      </c>
      <c r="AA24" s="21">
        <f t="shared" si="17"/>
        <v>10.273452982424612</v>
      </c>
      <c r="AB24" s="21">
        <f t="shared" si="18"/>
        <v>1</v>
      </c>
      <c r="AD24" s="21">
        <f>IF(G24="","",X24/'Parameters from R'!$F$25)</f>
        <v>-1.1325937704014897</v>
      </c>
      <c r="AE24" s="21">
        <f t="shared" si="19"/>
        <v>12.86924429623928</v>
      </c>
      <c r="AF24" s="21">
        <f t="shared" si="20"/>
        <v>2</v>
      </c>
      <c r="AI24">
        <f t="shared" si="21"/>
        <v>-1.2661229712347926</v>
      </c>
      <c r="AJ24">
        <f t="shared" si="22"/>
        <v>-1.1325937704014897</v>
      </c>
      <c r="AL24" s="48">
        <f t="shared" si="23"/>
        <v>1.367571577192799</v>
      </c>
      <c r="AM24" s="45">
        <f t="shared" si="24"/>
        <v>0.39253639914951199</v>
      </c>
      <c r="AO24" s="60">
        <f t="shared" si="25"/>
        <v>-1.2661229712347926</v>
      </c>
      <c r="AP24" s="60">
        <f t="shared" si="26"/>
        <v>-1.1325937704014897</v>
      </c>
      <c r="AQ24" s="21">
        <f t="shared" si="27"/>
        <v>-0.7453153449540193</v>
      </c>
      <c r="AR24" s="21">
        <f t="shared" si="28"/>
        <v>-0.66671210921661772</v>
      </c>
      <c r="AT24" s="55">
        <f t="shared" si="29"/>
        <v>1.8683229618853479</v>
      </c>
      <c r="AV24" s="55">
        <f t="shared" si="30"/>
        <v>1.9992269446291657</v>
      </c>
      <c r="AX24" s="55">
        <f t="shared" si="31"/>
        <v>1.8257667480905755</v>
      </c>
      <c r="AZ24" s="55">
        <f t="shared" si="32"/>
        <v>1.374350114771981</v>
      </c>
      <c r="BB24" s="55">
        <f t="shared" si="33"/>
        <v>0.71370113499416643</v>
      </c>
      <c r="BD24" s="55">
        <f t="shared" si="34"/>
        <v>5.5602372869610422E-2</v>
      </c>
      <c r="BF24" s="55">
        <f t="shared" si="35"/>
        <v>0.81644092350075437</v>
      </c>
      <c r="BH24" s="55">
        <f t="shared" si="36"/>
        <v>1.4529837445843097</v>
      </c>
      <c r="BJ24" s="56">
        <f t="shared" si="37"/>
        <v>5.5602372869610422E-2</v>
      </c>
      <c r="BK24" s="57" t="str">
        <f t="shared" si="38"/>
        <v/>
      </c>
      <c r="BM24" s="57" t="str">
        <f t="shared" si="39"/>
        <v/>
      </c>
      <c r="BO24" s="57" t="str">
        <f t="shared" si="40"/>
        <v/>
      </c>
      <c r="BQ24" s="57" t="str">
        <f t="shared" si="41"/>
        <v/>
      </c>
      <c r="BS24" s="57" t="str">
        <f t="shared" si="42"/>
        <v/>
      </c>
      <c r="BU24" s="57">
        <f t="shared" si="43"/>
        <v>6</v>
      </c>
      <c r="BW24" s="57" t="str">
        <f t="shared" si="44"/>
        <v/>
      </c>
      <c r="BY24" s="57" t="str">
        <f t="shared" si="45"/>
        <v/>
      </c>
      <c r="CA24" s="58">
        <f t="shared" si="46"/>
        <v>6</v>
      </c>
      <c r="CB24" s="59" t="str">
        <f t="shared" si="47"/>
        <v>Slow-inaccurate</v>
      </c>
      <c r="CI24">
        <f t="shared" si="48"/>
        <v>18</v>
      </c>
      <c r="CJ24">
        <f t="shared" si="49"/>
        <v>-5.1594257853223553</v>
      </c>
      <c r="CK24">
        <f t="shared" si="50"/>
        <v>-3.5796758707309486</v>
      </c>
    </row>
    <row r="25" spans="2:89" x14ac:dyDescent="0.3">
      <c r="B25" s="3">
        <v>86</v>
      </c>
      <c r="C25" s="3">
        <v>29</v>
      </c>
      <c r="D25" s="3">
        <v>12</v>
      </c>
      <c r="E25" s="26">
        <v>0</v>
      </c>
      <c r="F25" s="3">
        <v>36</v>
      </c>
      <c r="G25" s="3">
        <v>36</v>
      </c>
      <c r="J25">
        <f t="shared" si="0"/>
        <v>0.90999999999999992</v>
      </c>
      <c r="K25">
        <f t="shared" si="15"/>
        <v>2.3136349291806297</v>
      </c>
      <c r="L25" s="33">
        <f t="shared" si="16"/>
        <v>36</v>
      </c>
      <c r="M25">
        <f t="shared" si="1"/>
        <v>36.007682305965425</v>
      </c>
      <c r="O25" s="33">
        <f t="shared" si="2"/>
        <v>-16.74074074074074</v>
      </c>
      <c r="P25" s="33">
        <f t="shared" si="3"/>
        <v>-1.5787037037037042</v>
      </c>
      <c r="Q25" s="33">
        <f t="shared" si="4"/>
        <v>-0.5</v>
      </c>
      <c r="S25">
        <f>'Parameters from R'!D$17+'Parameters from R'!D$18*Computation!$O25+'Parameters from R'!D$19*Computation!$P25+'Parameters from R'!D$20*Computation!$O25*Computation!$P25+'Parameters from R'!D$21*Computation!$Q25+'Parameters from R'!D$22*Computation!$O25*Computation!$Q25+'Parameters from R'!D$23*Computation!$P25*Computation!$Q25+'Parameters from R'!D$24*Computation!$O25*Computation!$P25*Computation!$Q25</f>
        <v>29.358129072359393</v>
      </c>
      <c r="T25">
        <f>'Parameters from R'!E$17+'Parameters from R'!E$18*Computation!$O25+'Parameters from R'!E$19*Computation!$P25+'Parameters from R'!E$20*Computation!$O25*Computation!$P25+'Parameters from R'!E$21*Computation!$Q25+'Parameters from R'!E$22*Computation!$O25*Computation!$Q25+'Parameters from R'!E$23*Computation!$P25*Computation!$Q25+'Parameters from R'!E$24*Computation!$O25*Computation!$P25*Computation!$Q25</f>
        <v>32.141472602880654</v>
      </c>
      <c r="U25">
        <f>'Parameters from R'!F$17+'Parameters from R'!F$18*Computation!$O25+'Parameters from R'!F$19*Computation!$P25+'Parameters from R'!F$20*Computation!$O25*Computation!$P25+'Parameters from R'!F$21*Computation!$Q25+'Parameters from R'!F$22*Computation!$O25*Computation!$Q25+'Parameters from R'!F$23*Computation!$P25*Computation!$Q25+'Parameters from R'!F$24*Computation!$O25*Computation!$P25*Computation!$Q25</f>
        <v>30.14924726680384</v>
      </c>
      <c r="V25">
        <f t="shared" si="5"/>
        <v>6.6418709276406069</v>
      </c>
      <c r="W25">
        <f t="shared" si="6"/>
        <v>3.8585273971193459</v>
      </c>
      <c r="X25">
        <f t="shared" si="7"/>
        <v>5.8507527331961597</v>
      </c>
      <c r="Z25" s="21">
        <f>IF(F25="","",V25/'Parameters from R'!$D$25)</f>
        <v>1.6299149756908271</v>
      </c>
      <c r="AA25" s="21">
        <f t="shared" si="17"/>
        <v>94.844026595779383</v>
      </c>
      <c r="AB25" s="21">
        <f t="shared" si="18"/>
        <v>4</v>
      </c>
      <c r="AD25" s="21">
        <f>IF(G25="","",X25/'Parameters from R'!$F$25)</f>
        <v>1.8511525448320445</v>
      </c>
      <c r="AE25" s="21">
        <f t="shared" si="19"/>
        <v>96.792619469895442</v>
      </c>
      <c r="AF25" s="21">
        <f t="shared" si="20"/>
        <v>4</v>
      </c>
      <c r="AI25">
        <f t="shared" si="21"/>
        <v>1.6299149756908271</v>
      </c>
      <c r="AJ25">
        <f t="shared" si="22"/>
        <v>1.8511525448320445</v>
      </c>
      <c r="AL25" s="48">
        <f t="shared" si="23"/>
        <v>1.9878706247351681</v>
      </c>
      <c r="AM25" s="45">
        <f t="shared" si="24"/>
        <v>0.13864829414101376</v>
      </c>
      <c r="AO25" s="60">
        <f t="shared" si="25"/>
        <v>1.6299149756908271</v>
      </c>
      <c r="AP25" s="60">
        <f t="shared" si="26"/>
        <v>1.8511525448320445</v>
      </c>
      <c r="AQ25" s="21">
        <f t="shared" si="27"/>
        <v>0.66083368331377146</v>
      </c>
      <c r="AR25" s="21">
        <f t="shared" si="28"/>
        <v>0.75053237305125886</v>
      </c>
      <c r="AT25" s="55">
        <f t="shared" si="29"/>
        <v>0.82360951510558511</v>
      </c>
      <c r="AV25" s="55">
        <f t="shared" si="30"/>
        <v>6.3458503098828264E-2</v>
      </c>
      <c r="AX25" s="55">
        <f t="shared" si="31"/>
        <v>0.70635349075196219</v>
      </c>
      <c r="AZ25" s="55">
        <f t="shared" si="32"/>
        <v>1.368629568746105</v>
      </c>
      <c r="BB25" s="55">
        <f t="shared" si="33"/>
        <v>1.8225442015565887</v>
      </c>
      <c r="BD25" s="55">
        <f t="shared" si="34"/>
        <v>1.9989930010844101</v>
      </c>
      <c r="BF25" s="55">
        <f t="shared" si="35"/>
        <v>1.8711132371138093</v>
      </c>
      <c r="BH25" s="55">
        <f t="shared" si="36"/>
        <v>1.458373444476363</v>
      </c>
      <c r="BJ25" s="56">
        <f t="shared" si="37"/>
        <v>6.3458503098828264E-2</v>
      </c>
      <c r="BK25" s="57" t="str">
        <f t="shared" si="38"/>
        <v/>
      </c>
      <c r="BM25" s="57">
        <f t="shared" si="39"/>
        <v>2</v>
      </c>
      <c r="BO25" s="57" t="str">
        <f t="shared" si="40"/>
        <v/>
      </c>
      <c r="BQ25" s="57" t="str">
        <f t="shared" si="41"/>
        <v/>
      </c>
      <c r="BS25" s="57" t="str">
        <f t="shared" si="42"/>
        <v/>
      </c>
      <c r="BU25" s="57" t="str">
        <f t="shared" si="43"/>
        <v/>
      </c>
      <c r="BW25" s="57" t="str">
        <f t="shared" si="44"/>
        <v/>
      </c>
      <c r="BY25" s="57" t="str">
        <f t="shared" si="45"/>
        <v/>
      </c>
      <c r="CA25" s="58">
        <f t="shared" si="46"/>
        <v>2</v>
      </c>
      <c r="CB25" s="59" t="str">
        <f t="shared" si="47"/>
        <v>Fast-hyperaccurate</v>
      </c>
      <c r="CI25">
        <f t="shared" si="48"/>
        <v>12</v>
      </c>
      <c r="CJ25">
        <f t="shared" si="49"/>
        <v>6.6418709276406069</v>
      </c>
      <c r="CK25">
        <f t="shared" si="50"/>
        <v>5.8507527331961597</v>
      </c>
    </row>
    <row r="26" spans="2:89" x14ac:dyDescent="0.3">
      <c r="B26" s="3">
        <v>67</v>
      </c>
      <c r="C26" s="3">
        <v>29</v>
      </c>
      <c r="D26" s="3">
        <v>16</v>
      </c>
      <c r="E26" s="26">
        <v>0</v>
      </c>
      <c r="F26" s="3">
        <v>27</v>
      </c>
      <c r="G26" s="3">
        <v>33</v>
      </c>
      <c r="J26">
        <f t="shared" si="0"/>
        <v>0.84166666666666656</v>
      </c>
      <c r="K26">
        <f t="shared" si="15"/>
        <v>1.6706815376748181</v>
      </c>
      <c r="L26" s="33">
        <f t="shared" si="16"/>
        <v>30.997844776140539</v>
      </c>
      <c r="M26">
        <f t="shared" si="1"/>
        <v>31.002184398110423</v>
      </c>
      <c r="O26" s="33">
        <f t="shared" si="2"/>
        <v>-16.74074074074074</v>
      </c>
      <c r="P26" s="33">
        <f t="shared" si="3"/>
        <v>2.4212962962962958</v>
      </c>
      <c r="Q26" s="33">
        <f t="shared" si="4"/>
        <v>-0.5</v>
      </c>
      <c r="S26">
        <f>'Parameters from R'!D$17+'Parameters from R'!D$18*Computation!$O26+'Parameters from R'!D$19*Computation!$P26+'Parameters from R'!D$20*Computation!$O26*Computation!$P26+'Parameters from R'!D$21*Computation!$Q26+'Parameters from R'!D$22*Computation!$O26*Computation!$Q26+'Parameters from R'!D$23*Computation!$P26*Computation!$Q26+'Parameters from R'!D$24*Computation!$O26*Computation!$P26*Computation!$Q26</f>
        <v>27.903060924211246</v>
      </c>
      <c r="T26">
        <f>'Parameters from R'!E$17+'Parameters from R'!E$18*Computation!$O26+'Parameters from R'!E$19*Computation!$P26+'Parameters from R'!E$20*Computation!$O26*Computation!$P26+'Parameters from R'!E$21*Computation!$Q26+'Parameters from R'!E$22*Computation!$O26*Computation!$Q26+'Parameters from R'!E$23*Computation!$P26*Computation!$Q26+'Parameters from R'!E$24*Computation!$O26*Computation!$P26*Computation!$Q26</f>
        <v>31.513801491769549</v>
      </c>
      <c r="U26">
        <f>'Parameters from R'!F$17+'Parameters from R'!F$18*Computation!$O26+'Parameters from R'!F$19*Computation!$P26+'Parameters from R'!F$20*Computation!$O26*Computation!$P26+'Parameters from R'!F$21*Computation!$Q26+'Parameters from R'!F$22*Computation!$O26*Computation!$Q26+'Parameters from R'!F$23*Computation!$P26*Computation!$Q26+'Parameters from R'!F$24*Computation!$O26*Computation!$P26*Computation!$Q26</f>
        <v>29.543899118655695</v>
      </c>
      <c r="V26">
        <f t="shared" si="5"/>
        <v>-0.90306092421124617</v>
      </c>
      <c r="W26">
        <f t="shared" si="6"/>
        <v>1.4861985082304514</v>
      </c>
      <c r="X26">
        <f t="shared" si="7"/>
        <v>1.4539456574848444</v>
      </c>
      <c r="Z26" s="21">
        <f>IF(F26="","",V26/'Parameters from R'!$D$25)</f>
        <v>-0.22161113041321581</v>
      </c>
      <c r="AA26" s="21">
        <f t="shared" si="17"/>
        <v>41.23083085581716</v>
      </c>
      <c r="AB26" s="21">
        <f t="shared" si="18"/>
        <v>3</v>
      </c>
      <c r="AD26" s="21">
        <f>IF(G26="","",X26/'Parameters from R'!$F$25)</f>
        <v>0.46002203932318053</v>
      </c>
      <c r="AE26" s="21">
        <f t="shared" si="19"/>
        <v>67.724979940866774</v>
      </c>
      <c r="AF26" s="21">
        <f t="shared" si="20"/>
        <v>4</v>
      </c>
      <c r="AI26">
        <f t="shared" si="21"/>
        <v>-0.22161113041321581</v>
      </c>
      <c r="AJ26">
        <f t="shared" si="22"/>
        <v>0.46002203932318053</v>
      </c>
      <c r="AL26" s="48">
        <f t="shared" si="23"/>
        <v>0.73499374855511546</v>
      </c>
      <c r="AM26" s="45">
        <f t="shared" si="24"/>
        <v>0.76329712615813494</v>
      </c>
      <c r="AO26" s="60">
        <f t="shared" si="25"/>
        <v>-0.22161113041321581</v>
      </c>
      <c r="AP26" s="60">
        <f t="shared" si="26"/>
        <v>0.46002203932318053</v>
      </c>
      <c r="AQ26" s="21">
        <f t="shared" si="27"/>
        <v>-0.43400485997915161</v>
      </c>
      <c r="AR26" s="21">
        <f t="shared" si="28"/>
        <v>0.90091052913953495</v>
      </c>
      <c r="AT26" s="55">
        <f t="shared" si="29"/>
        <v>1.6935199201539684</v>
      </c>
      <c r="AV26" s="55">
        <f t="shared" si="30"/>
        <v>1.1574522324158782</v>
      </c>
      <c r="AX26" s="55">
        <f t="shared" si="31"/>
        <v>0.44517293462308549</v>
      </c>
      <c r="AZ26" s="55">
        <f t="shared" si="32"/>
        <v>0.33487990696337067</v>
      </c>
      <c r="BB26" s="55">
        <f t="shared" si="33"/>
        <v>1.0639503184085695</v>
      </c>
      <c r="BD26" s="55">
        <f t="shared" si="34"/>
        <v>1.6310439386097173</v>
      </c>
      <c r="BF26" s="55">
        <f t="shared" si="35"/>
        <v>1.9498259046076574</v>
      </c>
      <c r="BH26" s="55">
        <f t="shared" si="36"/>
        <v>1.9717645518449214</v>
      </c>
      <c r="BJ26" s="56">
        <f t="shared" si="37"/>
        <v>0.33487990696337067</v>
      </c>
      <c r="BK26" s="57" t="str">
        <f t="shared" si="38"/>
        <v/>
      </c>
      <c r="BM26" s="57" t="str">
        <f t="shared" si="39"/>
        <v/>
      </c>
      <c r="BO26" s="57" t="str">
        <f t="shared" si="40"/>
        <v/>
      </c>
      <c r="BQ26" s="57">
        <f t="shared" si="41"/>
        <v>4</v>
      </c>
      <c r="BS26" s="57" t="str">
        <f t="shared" si="42"/>
        <v/>
      </c>
      <c r="BU26" s="57" t="str">
        <f t="shared" si="43"/>
        <v/>
      </c>
      <c r="BW26" s="57" t="str">
        <f t="shared" si="44"/>
        <v/>
      </c>
      <c r="BY26" s="57" t="str">
        <f t="shared" si="45"/>
        <v/>
      </c>
      <c r="CA26" s="58">
        <f t="shared" si="46"/>
        <v>4</v>
      </c>
      <c r="CB26" s="59" t="str">
        <f t="shared" si="47"/>
        <v>Slow-hyperaccurate</v>
      </c>
      <c r="CI26">
        <f t="shared" si="48"/>
        <v>16</v>
      </c>
      <c r="CJ26">
        <f t="shared" si="49"/>
        <v>-0.90306092421124617</v>
      </c>
      <c r="CK26">
        <f t="shared" si="50"/>
        <v>1.4539456574848444</v>
      </c>
    </row>
    <row r="27" spans="2:89" x14ac:dyDescent="0.3">
      <c r="B27" s="22">
        <v>41</v>
      </c>
      <c r="C27" s="22">
        <v>29</v>
      </c>
      <c r="D27" s="22">
        <v>18</v>
      </c>
      <c r="E27" s="23">
        <v>0</v>
      </c>
      <c r="F27" s="22">
        <v>30</v>
      </c>
      <c r="G27" s="22">
        <v>35</v>
      </c>
      <c r="J27">
        <f t="shared" si="0"/>
        <v>0.88722222222222213</v>
      </c>
      <c r="K27">
        <f t="shared" si="15"/>
        <v>2.0626761691732241</v>
      </c>
      <c r="L27" s="33">
        <f t="shared" si="16"/>
        <v>34.047549497477085</v>
      </c>
      <c r="M27">
        <f t="shared" si="1"/>
        <v>34.053669963349464</v>
      </c>
      <c r="O27" s="33">
        <f t="shared" si="2"/>
        <v>-16.74074074074074</v>
      </c>
      <c r="P27" s="33">
        <f t="shared" si="3"/>
        <v>4.4212962962962958</v>
      </c>
      <c r="Q27" s="33">
        <f t="shared" si="4"/>
        <v>-0.5</v>
      </c>
      <c r="S27">
        <f>'Parameters from R'!D$17+'Parameters from R'!D$18*Computation!$O27+'Parameters from R'!D$19*Computation!$P27+'Parameters from R'!D$20*Computation!$O27*Computation!$P27+'Parameters from R'!D$21*Computation!$Q27+'Parameters from R'!D$22*Computation!$O27*Computation!$Q27+'Parameters from R'!D$23*Computation!$P27*Computation!$Q27+'Parameters from R'!D$24*Computation!$O27*Computation!$P27*Computation!$Q27</f>
        <v>27.175526850137171</v>
      </c>
      <c r="T27">
        <f>'Parameters from R'!E$17+'Parameters from R'!E$18*Computation!$O27+'Parameters from R'!E$19*Computation!$P27+'Parameters from R'!E$20*Computation!$O27*Computation!$P27+'Parameters from R'!E$21*Computation!$Q27+'Parameters from R'!E$22*Computation!$O27*Computation!$Q27+'Parameters from R'!E$23*Computation!$P27*Computation!$Q27+'Parameters from R'!E$24*Computation!$O27*Computation!$P27*Computation!$Q27</f>
        <v>31.199965936213992</v>
      </c>
      <c r="U27">
        <f>'Parameters from R'!F$17+'Parameters from R'!F$18*Computation!$O27+'Parameters from R'!F$19*Computation!$P27+'Parameters from R'!F$20*Computation!$O27*Computation!$P27+'Parameters from R'!F$21*Computation!$Q27+'Parameters from R'!F$22*Computation!$O27*Computation!$Q27+'Parameters from R'!F$23*Computation!$P27*Computation!$Q27+'Parameters from R'!F$24*Computation!$O27*Computation!$P27*Computation!$Q27</f>
        <v>29.241225044581618</v>
      </c>
      <c r="V27">
        <f t="shared" si="5"/>
        <v>2.824473149862829</v>
      </c>
      <c r="W27">
        <f t="shared" si="6"/>
        <v>3.8000340637860077</v>
      </c>
      <c r="X27">
        <f t="shared" si="7"/>
        <v>4.8063244528954669</v>
      </c>
      <c r="Z27" s="21">
        <f>IF(F27="","",V27/'Parameters from R'!$D$25)</f>
        <v>0.69312564720877867</v>
      </c>
      <c r="AA27" s="21">
        <f t="shared" si="17"/>
        <v>75.588464811730589</v>
      </c>
      <c r="AB27" s="21">
        <f t="shared" si="18"/>
        <v>4</v>
      </c>
      <c r="AD27" s="21">
        <f>IF(G27="","",X27/'Parameters from R'!$F$25)</f>
        <v>1.5207000104079818</v>
      </c>
      <c r="AE27" s="21">
        <f t="shared" si="19"/>
        <v>93.583243194524485</v>
      </c>
      <c r="AF27" s="21">
        <f t="shared" si="20"/>
        <v>4</v>
      </c>
      <c r="AI27">
        <f t="shared" si="21"/>
        <v>0.69312564720877867</v>
      </c>
      <c r="AJ27">
        <f t="shared" si="22"/>
        <v>1.5207000104079818</v>
      </c>
      <c r="AL27" s="48">
        <f t="shared" si="23"/>
        <v>1.5314540932165619</v>
      </c>
      <c r="AM27" s="45">
        <f t="shared" si="24"/>
        <v>0.30953756537923971</v>
      </c>
      <c r="AO27" s="60">
        <f t="shared" si="25"/>
        <v>0.69312564720877867</v>
      </c>
      <c r="AP27" s="60">
        <f t="shared" si="26"/>
        <v>1.5207000104079818</v>
      </c>
      <c r="AQ27" s="21">
        <f t="shared" si="27"/>
        <v>0.4147441391170047</v>
      </c>
      <c r="AR27" s="21">
        <f t="shared" si="28"/>
        <v>0.90993807430401263</v>
      </c>
      <c r="AT27" s="55">
        <f t="shared" si="29"/>
        <v>1.0819019002506609</v>
      </c>
      <c r="AV27" s="55">
        <f t="shared" si="30"/>
        <v>0.35583205019445152</v>
      </c>
      <c r="AX27" s="55">
        <f t="shared" si="31"/>
        <v>0.42441000387829564</v>
      </c>
      <c r="AZ27" s="55">
        <f t="shared" si="32"/>
        <v>1.1400394821468378</v>
      </c>
      <c r="BB27" s="55">
        <f t="shared" si="33"/>
        <v>1.6821082837421644</v>
      </c>
      <c r="BD27" s="55">
        <f t="shared" si="34"/>
        <v>1.9680913474873094</v>
      </c>
      <c r="BF27" s="55">
        <f t="shared" si="35"/>
        <v>1.9544503443700036</v>
      </c>
      <c r="BH27" s="55">
        <f t="shared" si="36"/>
        <v>1.643261993458855</v>
      </c>
      <c r="BJ27" s="56">
        <f t="shared" si="37"/>
        <v>0.35583205019445152</v>
      </c>
      <c r="BK27" s="57" t="str">
        <f t="shared" si="38"/>
        <v/>
      </c>
      <c r="BM27" s="57">
        <f t="shared" si="39"/>
        <v>2</v>
      </c>
      <c r="BO27" s="57" t="str">
        <f t="shared" si="40"/>
        <v/>
      </c>
      <c r="BQ27" s="57" t="str">
        <f t="shared" si="41"/>
        <v/>
      </c>
      <c r="BS27" s="57" t="str">
        <f t="shared" si="42"/>
        <v/>
      </c>
      <c r="BU27" s="57" t="str">
        <f t="shared" si="43"/>
        <v/>
      </c>
      <c r="BW27" s="57" t="str">
        <f t="shared" si="44"/>
        <v/>
      </c>
      <c r="BY27" s="57" t="str">
        <f t="shared" si="45"/>
        <v/>
      </c>
      <c r="CA27" s="58">
        <f t="shared" si="46"/>
        <v>2</v>
      </c>
      <c r="CB27" s="59" t="str">
        <f t="shared" si="47"/>
        <v>Fast-hyperaccurate</v>
      </c>
      <c r="CI27">
        <f t="shared" si="48"/>
        <v>18</v>
      </c>
      <c r="CJ27">
        <f t="shared" si="49"/>
        <v>2.824473149862829</v>
      </c>
      <c r="CK27">
        <f t="shared" si="50"/>
        <v>4.8063244528954669</v>
      </c>
    </row>
    <row r="28" spans="2:89" x14ac:dyDescent="0.3">
      <c r="B28" s="3">
        <v>54</v>
      </c>
      <c r="C28" s="3">
        <v>29</v>
      </c>
      <c r="D28" s="3">
        <v>18</v>
      </c>
      <c r="E28" s="26">
        <v>0</v>
      </c>
      <c r="F28" s="26">
        <v>27</v>
      </c>
      <c r="G28" s="3">
        <v>33</v>
      </c>
      <c r="J28">
        <f t="shared" si="0"/>
        <v>0.84166666666666656</v>
      </c>
      <c r="K28">
        <f t="shared" si="15"/>
        <v>1.6706815376748181</v>
      </c>
      <c r="L28" s="33">
        <f t="shared" si="16"/>
        <v>30.997844776140539</v>
      </c>
      <c r="M28">
        <f t="shared" si="1"/>
        <v>31.002184398110423</v>
      </c>
      <c r="O28" s="33">
        <f t="shared" si="2"/>
        <v>-16.74074074074074</v>
      </c>
      <c r="P28" s="33">
        <f t="shared" si="3"/>
        <v>4.4212962962962958</v>
      </c>
      <c r="Q28" s="33">
        <f t="shared" si="4"/>
        <v>-0.5</v>
      </c>
      <c r="S28">
        <f>'Parameters from R'!D$17+'Parameters from R'!D$18*Computation!$O28+'Parameters from R'!D$19*Computation!$P28+'Parameters from R'!D$20*Computation!$O28*Computation!$P28+'Parameters from R'!D$21*Computation!$Q28+'Parameters from R'!D$22*Computation!$O28*Computation!$Q28+'Parameters from R'!D$23*Computation!$P28*Computation!$Q28+'Parameters from R'!D$24*Computation!$O28*Computation!$P28*Computation!$Q28</f>
        <v>27.175526850137171</v>
      </c>
      <c r="T28">
        <f>'Parameters from R'!E$17+'Parameters from R'!E$18*Computation!$O28+'Parameters from R'!E$19*Computation!$P28+'Parameters from R'!E$20*Computation!$O28*Computation!$P28+'Parameters from R'!E$21*Computation!$Q28+'Parameters from R'!E$22*Computation!$O28*Computation!$Q28+'Parameters from R'!E$23*Computation!$P28*Computation!$Q28+'Parameters from R'!E$24*Computation!$O28*Computation!$P28*Computation!$Q28</f>
        <v>31.199965936213992</v>
      </c>
      <c r="U28">
        <f>'Parameters from R'!F$17+'Parameters from R'!F$18*Computation!$O28+'Parameters from R'!F$19*Computation!$P28+'Parameters from R'!F$20*Computation!$O28*Computation!$P28+'Parameters from R'!F$21*Computation!$Q28+'Parameters from R'!F$22*Computation!$O28*Computation!$Q28+'Parameters from R'!F$23*Computation!$P28*Computation!$Q28+'Parameters from R'!F$24*Computation!$O28*Computation!$P28*Computation!$Q28</f>
        <v>29.241225044581618</v>
      </c>
      <c r="V28">
        <f t="shared" si="5"/>
        <v>-0.17552685013717095</v>
      </c>
      <c r="W28">
        <f t="shared" si="6"/>
        <v>1.8000340637860077</v>
      </c>
      <c r="X28">
        <f t="shared" si="7"/>
        <v>1.7566197315589207</v>
      </c>
      <c r="Z28" s="21">
        <f>IF(F28="","",V28/'Parameters from R'!$D$25)</f>
        <v>-4.3074285060827527E-2</v>
      </c>
      <c r="AA28" s="21">
        <f t="shared" si="17"/>
        <v>48.28211589085749</v>
      </c>
      <c r="AB28" s="21">
        <f t="shared" si="18"/>
        <v>3</v>
      </c>
      <c r="AD28" s="21">
        <f>IF(G28="","",X28/'Parameters from R'!$F$25)</f>
        <v>0.55578679097605543</v>
      </c>
      <c r="AE28" s="21">
        <f t="shared" si="19"/>
        <v>71.08216917759151</v>
      </c>
      <c r="AF28" s="21">
        <f t="shared" si="20"/>
        <v>4</v>
      </c>
      <c r="AI28">
        <f t="shared" si="21"/>
        <v>-4.3074285060827527E-2</v>
      </c>
      <c r="AJ28">
        <f t="shared" si="22"/>
        <v>0.55578679097605543</v>
      </c>
      <c r="AL28" s="48">
        <f t="shared" si="23"/>
        <v>0.69814408165971131</v>
      </c>
      <c r="AM28" s="45">
        <f t="shared" si="24"/>
        <v>0.78372069429889801</v>
      </c>
      <c r="AO28" s="60">
        <f t="shared" si="25"/>
        <v>-4.3074285060827527E-2</v>
      </c>
      <c r="AP28" s="60">
        <f t="shared" si="26"/>
        <v>0.55578679097605543</v>
      </c>
      <c r="AQ28" s="21">
        <f t="shared" si="27"/>
        <v>-7.726974317318959E-2</v>
      </c>
      <c r="AR28" s="21">
        <f t="shared" si="28"/>
        <v>0.9970102240147537</v>
      </c>
      <c r="AT28" s="55">
        <f t="shared" si="29"/>
        <v>1.4678349656369341</v>
      </c>
      <c r="AV28" s="55">
        <f t="shared" si="30"/>
        <v>0.83623593448877109</v>
      </c>
      <c r="AX28" s="55">
        <f t="shared" si="31"/>
        <v>7.7327562812315731E-2</v>
      </c>
      <c r="AZ28" s="55">
        <f t="shared" si="32"/>
        <v>0.69335322932621235</v>
      </c>
      <c r="BB28" s="55">
        <f t="shared" si="33"/>
        <v>1.3584772775624998</v>
      </c>
      <c r="BD28" s="55">
        <f t="shared" si="34"/>
        <v>1.8167854749170833</v>
      </c>
      <c r="BF28" s="55">
        <f t="shared" si="35"/>
        <v>1.9985045529168823</v>
      </c>
      <c r="BH28" s="55">
        <f t="shared" si="36"/>
        <v>1.8759694292239715</v>
      </c>
      <c r="BJ28" s="56">
        <f t="shared" si="37"/>
        <v>7.7327562812315731E-2</v>
      </c>
      <c r="BK28" s="57" t="str">
        <f t="shared" si="38"/>
        <v/>
      </c>
      <c r="BM28" s="57" t="str">
        <f t="shared" si="39"/>
        <v/>
      </c>
      <c r="BO28" s="57">
        <f t="shared" si="40"/>
        <v>3</v>
      </c>
      <c r="BQ28" s="57" t="str">
        <f t="shared" si="41"/>
        <v/>
      </c>
      <c r="BS28" s="57" t="str">
        <f t="shared" si="42"/>
        <v/>
      </c>
      <c r="BU28" s="57" t="str">
        <f t="shared" si="43"/>
        <v/>
      </c>
      <c r="BW28" s="57" t="str">
        <f t="shared" si="44"/>
        <v/>
      </c>
      <c r="BY28" s="57" t="str">
        <f t="shared" si="45"/>
        <v/>
      </c>
      <c r="CA28" s="58">
        <f t="shared" si="46"/>
        <v>3</v>
      </c>
      <c r="CB28" s="59" t="str">
        <f t="shared" si="47"/>
        <v>Hyperaccurate</v>
      </c>
      <c r="CI28">
        <f t="shared" si="48"/>
        <v>18</v>
      </c>
      <c r="CJ28">
        <f t="shared" si="49"/>
        <v>-0.17552685013717095</v>
      </c>
      <c r="CK28">
        <f t="shared" si="50"/>
        <v>1.7566197315589207</v>
      </c>
    </row>
    <row r="29" spans="2:89" x14ac:dyDescent="0.3">
      <c r="B29" s="3">
        <v>98</v>
      </c>
      <c r="C29" s="3">
        <v>30</v>
      </c>
      <c r="D29" s="3">
        <v>16</v>
      </c>
      <c r="E29" s="26">
        <v>0</v>
      </c>
      <c r="F29" s="28">
        <v>28</v>
      </c>
      <c r="G29" s="27">
        <v>32</v>
      </c>
      <c r="J29">
        <f t="shared" si="0"/>
        <v>0.81888888888888878</v>
      </c>
      <c r="K29">
        <f t="shared" si="15"/>
        <v>1.5088376913825734</v>
      </c>
      <c r="L29" s="33">
        <f t="shared" si="16"/>
        <v>29.738705230606403</v>
      </c>
      <c r="M29">
        <f t="shared" si="1"/>
        <v>29.742488137206898</v>
      </c>
      <c r="O29" s="33">
        <f t="shared" si="2"/>
        <v>-15.74074074074074</v>
      </c>
      <c r="P29" s="33">
        <f t="shared" si="3"/>
        <v>2.4212962962962958</v>
      </c>
      <c r="Q29" s="33">
        <f t="shared" si="4"/>
        <v>-0.5</v>
      </c>
      <c r="S29">
        <f>'Parameters from R'!D$17+'Parameters from R'!D$18*Computation!$O29+'Parameters from R'!D$19*Computation!$P29+'Parameters from R'!D$20*Computation!$O29*Computation!$P29+'Parameters from R'!D$21*Computation!$Q29+'Parameters from R'!D$22*Computation!$O29*Computation!$Q29+'Parameters from R'!D$23*Computation!$P29*Computation!$Q29+'Parameters from R'!D$24*Computation!$O29*Computation!$P29*Computation!$Q29</f>
        <v>27.880181989026063</v>
      </c>
      <c r="T29">
        <f>'Parameters from R'!E$17+'Parameters from R'!E$18*Computation!$O29+'Parameters from R'!E$19*Computation!$P29+'Parameters from R'!E$20*Computation!$O29*Computation!$P29+'Parameters from R'!E$21*Computation!$Q29+'Parameters from R'!E$22*Computation!$O29*Computation!$Q29+'Parameters from R'!E$23*Computation!$P29*Computation!$Q29+'Parameters from R'!E$24*Computation!$O29*Computation!$P29*Computation!$Q29</f>
        <v>31.511415102880658</v>
      </c>
      <c r="U29">
        <f>'Parameters from R'!F$17+'Parameters from R'!F$18*Computation!$O29+'Parameters from R'!F$19*Computation!$P29+'Parameters from R'!F$20*Computation!$O29*Computation!$P29+'Parameters from R'!F$21*Computation!$Q29+'Parameters from R'!F$22*Computation!$O29*Computation!$Q29+'Parameters from R'!F$23*Computation!$P29*Computation!$Q29+'Parameters from R'!F$24*Computation!$O29*Computation!$P29*Computation!$Q29</f>
        <v>29.539048933470511</v>
      </c>
      <c r="V29">
        <f t="shared" si="5"/>
        <v>0.11981801097393685</v>
      </c>
      <c r="W29">
        <f t="shared" si="6"/>
        <v>0.48858489711934183</v>
      </c>
      <c r="X29">
        <f t="shared" si="7"/>
        <v>0.19965629713589195</v>
      </c>
      <c r="Z29" s="21">
        <f>IF(F29="","",V29/'Parameters from R'!$D$25)</f>
        <v>2.9403337187897081E-2</v>
      </c>
      <c r="AA29" s="21">
        <f t="shared" si="17"/>
        <v>51.172854436710701</v>
      </c>
      <c r="AB29" s="21">
        <f t="shared" si="18"/>
        <v>4</v>
      </c>
      <c r="AD29" s="21">
        <f>IF(G29="","",X29/'Parameters from R'!$F$25)</f>
        <v>6.3170378135762817E-2</v>
      </c>
      <c r="AE29" s="21">
        <f t="shared" si="19"/>
        <v>52.518458376150832</v>
      </c>
      <c r="AF29" s="21">
        <f t="shared" si="20"/>
        <v>4</v>
      </c>
      <c r="AI29">
        <f t="shared" si="21"/>
        <v>2.9403337187897081E-2</v>
      </c>
      <c r="AJ29">
        <f t="shared" si="22"/>
        <v>6.3170378135762817E-2</v>
      </c>
      <c r="AL29" s="48">
        <f t="shared" si="23"/>
        <v>6.3534448649123748E-2</v>
      </c>
      <c r="AM29" s="45">
        <f t="shared" si="24"/>
        <v>0.99798372234167088</v>
      </c>
      <c r="AO29" s="60">
        <f t="shared" si="25"/>
        <v>2.9403337187897081E-2</v>
      </c>
      <c r="AP29" s="60">
        <f t="shared" si="26"/>
        <v>6.3170378135762817E-2</v>
      </c>
      <c r="AQ29" s="21">
        <f t="shared" si="27"/>
        <v>0.42198755250104936</v>
      </c>
      <c r="AR29" s="21">
        <f t="shared" si="28"/>
        <v>0.90660162449345638</v>
      </c>
      <c r="AT29" s="55">
        <f t="shared" si="29"/>
        <v>1.0751859815854656</v>
      </c>
      <c r="AV29" s="55">
        <f t="shared" si="30"/>
        <v>0.34798156139695324</v>
      </c>
      <c r="AX29" s="55">
        <f t="shared" si="31"/>
        <v>0.43219989705353612</v>
      </c>
      <c r="AZ29" s="55">
        <f t="shared" si="32"/>
        <v>1.1465828390794477</v>
      </c>
      <c r="BB29" s="55">
        <f t="shared" si="33"/>
        <v>1.6864089376548319</v>
      </c>
      <c r="BD29" s="55">
        <f t="shared" si="34"/>
        <v>1.9694945628073561</v>
      </c>
      <c r="BF29" s="55">
        <f t="shared" si="35"/>
        <v>1.9527424942851304</v>
      </c>
      <c r="BH29" s="55">
        <f t="shared" si="36"/>
        <v>1.6387030826627849</v>
      </c>
      <c r="BJ29" s="56">
        <f t="shared" si="37"/>
        <v>0.34798156139695324</v>
      </c>
      <c r="BK29" s="57" t="str">
        <f t="shared" si="38"/>
        <v/>
      </c>
      <c r="BM29" s="57">
        <f t="shared" si="39"/>
        <v>2</v>
      </c>
      <c r="BO29" s="57" t="str">
        <f t="shared" si="40"/>
        <v/>
      </c>
      <c r="BQ29" s="57" t="str">
        <f t="shared" si="41"/>
        <v/>
      </c>
      <c r="BS29" s="57" t="str">
        <f t="shared" si="42"/>
        <v/>
      </c>
      <c r="BU29" s="57" t="str">
        <f t="shared" si="43"/>
        <v/>
      </c>
      <c r="BW29" s="57" t="str">
        <f t="shared" si="44"/>
        <v/>
      </c>
      <c r="BY29" s="57" t="str">
        <f t="shared" si="45"/>
        <v/>
      </c>
      <c r="CA29" s="58">
        <f t="shared" si="46"/>
        <v>2</v>
      </c>
      <c r="CB29" s="59" t="str">
        <f t="shared" si="47"/>
        <v>Fast-hyperaccurate</v>
      </c>
      <c r="CI29">
        <f t="shared" si="48"/>
        <v>16</v>
      </c>
      <c r="CJ29">
        <f t="shared" si="49"/>
        <v>0.11981801097393685</v>
      </c>
      <c r="CK29">
        <f t="shared" si="50"/>
        <v>0.19965629713589195</v>
      </c>
    </row>
    <row r="30" spans="2:89" x14ac:dyDescent="0.3">
      <c r="B30" s="3">
        <v>55</v>
      </c>
      <c r="C30" s="3">
        <v>30</v>
      </c>
      <c r="D30" s="3">
        <v>18</v>
      </c>
      <c r="E30" s="26">
        <v>0</v>
      </c>
      <c r="F30" s="26">
        <v>29</v>
      </c>
      <c r="G30" s="3">
        <v>34</v>
      </c>
      <c r="J30">
        <f t="shared" si="0"/>
        <v>0.86444444444444435</v>
      </c>
      <c r="K30">
        <f t="shared" si="15"/>
        <v>1.8527054794451341</v>
      </c>
      <c r="L30" s="33">
        <f t="shared" si="16"/>
        <v>32.413984768903369</v>
      </c>
      <c r="M30">
        <f t="shared" si="1"/>
        <v>32.419066202762622</v>
      </c>
      <c r="O30" s="33">
        <f t="shared" si="2"/>
        <v>-15.74074074074074</v>
      </c>
      <c r="P30" s="33">
        <f t="shared" si="3"/>
        <v>4.4212962962962958</v>
      </c>
      <c r="Q30" s="33">
        <f t="shared" si="4"/>
        <v>-0.5</v>
      </c>
      <c r="S30">
        <f>'Parameters from R'!D$17+'Parameters from R'!D$18*Computation!$O30+'Parameters from R'!D$19*Computation!$P30+'Parameters from R'!D$20*Computation!$O30*Computation!$P30+'Parameters from R'!D$21*Computation!$Q30+'Parameters from R'!D$22*Computation!$O30*Computation!$Q30+'Parameters from R'!D$23*Computation!$P30*Computation!$Q30+'Parameters from R'!D$24*Computation!$O30*Computation!$P30*Computation!$Q30</f>
        <v>27.191627914951987</v>
      </c>
      <c r="T30">
        <f>'Parameters from R'!E$17+'Parameters from R'!E$18*Computation!$O30+'Parameters from R'!E$19*Computation!$P30+'Parameters from R'!E$20*Computation!$O30*Computation!$P30+'Parameters from R'!E$21*Computation!$Q30+'Parameters from R'!E$22*Computation!$O30*Computation!$Q30+'Parameters from R'!E$23*Computation!$P30*Computation!$Q30+'Parameters from R'!E$24*Computation!$O30*Computation!$P30*Computation!$Q30</f>
        <v>31.214259547325103</v>
      </c>
      <c r="U30">
        <f>'Parameters from R'!F$17+'Parameters from R'!F$18*Computation!$O30+'Parameters from R'!F$19*Computation!$P30+'Parameters from R'!F$20*Computation!$O30*Computation!$P30+'Parameters from R'!F$21*Computation!$Q30+'Parameters from R'!F$22*Computation!$O30*Computation!$Q30+'Parameters from R'!F$23*Computation!$P30*Computation!$Q30+'Parameters from R'!F$24*Computation!$O30*Computation!$P30*Computation!$Q30</f>
        <v>29.252134859396435</v>
      </c>
      <c r="V30">
        <f t="shared" si="5"/>
        <v>1.8083720850480134</v>
      </c>
      <c r="W30">
        <f t="shared" si="6"/>
        <v>2.7857404526748972</v>
      </c>
      <c r="X30">
        <f t="shared" si="7"/>
        <v>3.1618499095069339</v>
      </c>
      <c r="Z30" s="21">
        <f>IF(F30="","",V30/'Parameters from R'!$D$25)</f>
        <v>0.44377446884353133</v>
      </c>
      <c r="AA30" s="21">
        <f t="shared" si="17"/>
        <v>67.139717553363624</v>
      </c>
      <c r="AB30" s="21">
        <f t="shared" si="18"/>
        <v>4</v>
      </c>
      <c r="AD30" s="21">
        <f>IF(G30="","",X30/'Parameters from R'!$F$25)</f>
        <v>1.0003954658947458</v>
      </c>
      <c r="AE30" s="21">
        <f t="shared" si="19"/>
        <v>84.14404183163208</v>
      </c>
      <c r="AF30" s="21">
        <f t="shared" si="20"/>
        <v>4</v>
      </c>
      <c r="AI30">
        <f t="shared" si="21"/>
        <v>0.44377446884353133</v>
      </c>
      <c r="AJ30">
        <f t="shared" si="22"/>
        <v>1.0003954658947458</v>
      </c>
      <c r="AL30" s="48">
        <f t="shared" si="23"/>
        <v>1.0093099209747123</v>
      </c>
      <c r="AM30" s="45">
        <f t="shared" si="24"/>
        <v>0.60088406996353549</v>
      </c>
      <c r="AO30" s="60">
        <f t="shared" si="25"/>
        <v>0.44377446884353133</v>
      </c>
      <c r="AP30" s="60">
        <f t="shared" si="26"/>
        <v>1.0003954658947458</v>
      </c>
      <c r="AQ30" s="21">
        <f t="shared" si="27"/>
        <v>0.40549305188613305</v>
      </c>
      <c r="AR30" s="21">
        <f t="shared" si="28"/>
        <v>0.91409812650068911</v>
      </c>
      <c r="AT30" s="55">
        <f t="shared" si="29"/>
        <v>1.0904191378675145</v>
      </c>
      <c r="AV30" s="55">
        <f t="shared" si="30"/>
        <v>0.36580904682287713</v>
      </c>
      <c r="AX30" s="55">
        <f t="shared" si="31"/>
        <v>0.4144921555332764</v>
      </c>
      <c r="AZ30" s="55">
        <f t="shared" si="32"/>
        <v>1.131690684590235</v>
      </c>
      <c r="BB30" s="55">
        <f t="shared" si="33"/>
        <v>1.6765995657199324</v>
      </c>
      <c r="BD30" s="55">
        <f t="shared" si="34"/>
        <v>1.9662613613816802</v>
      </c>
      <c r="BF30" s="55">
        <f t="shared" si="35"/>
        <v>1.9565776889766933</v>
      </c>
      <c r="BH30" s="55">
        <f t="shared" si="36"/>
        <v>1.6490227998459224</v>
      </c>
      <c r="BJ30" s="56">
        <f t="shared" si="37"/>
        <v>0.36580904682287713</v>
      </c>
      <c r="BK30" s="57" t="str">
        <f t="shared" si="38"/>
        <v/>
      </c>
      <c r="BM30" s="57">
        <f t="shared" si="39"/>
        <v>2</v>
      </c>
      <c r="BO30" s="57" t="str">
        <f t="shared" si="40"/>
        <v/>
      </c>
      <c r="BQ30" s="57" t="str">
        <f t="shared" si="41"/>
        <v/>
      </c>
      <c r="BS30" s="57" t="str">
        <f t="shared" si="42"/>
        <v/>
      </c>
      <c r="BU30" s="57" t="str">
        <f t="shared" si="43"/>
        <v/>
      </c>
      <c r="BW30" s="57" t="str">
        <f t="shared" si="44"/>
        <v/>
      </c>
      <c r="BY30" s="57" t="str">
        <f t="shared" si="45"/>
        <v/>
      </c>
      <c r="CA30" s="58">
        <f t="shared" si="46"/>
        <v>2</v>
      </c>
      <c r="CB30" s="59" t="str">
        <f t="shared" si="47"/>
        <v>Fast-hyperaccurate</v>
      </c>
      <c r="CI30">
        <f t="shared" si="48"/>
        <v>18</v>
      </c>
      <c r="CJ30">
        <f t="shared" si="49"/>
        <v>1.8083720850480134</v>
      </c>
      <c r="CK30">
        <f t="shared" si="50"/>
        <v>3.1618499095069339</v>
      </c>
    </row>
    <row r="31" spans="2:89" x14ac:dyDescent="0.3">
      <c r="B31" s="3">
        <v>82</v>
      </c>
      <c r="C31" s="3">
        <v>30</v>
      </c>
      <c r="D31" s="26">
        <v>18</v>
      </c>
      <c r="E31" s="26">
        <v>0</v>
      </c>
      <c r="F31" s="3">
        <v>27</v>
      </c>
      <c r="G31" s="3">
        <v>30</v>
      </c>
      <c r="J31">
        <f t="shared" si="0"/>
        <v>0.77333333333333343</v>
      </c>
      <c r="K31">
        <f t="shared" si="15"/>
        <v>1.2272296664902038</v>
      </c>
      <c r="L31" s="33">
        <f t="shared" si="16"/>
        <v>27.547804503732515</v>
      </c>
      <c r="M31">
        <f t="shared" si="1"/>
        <v>27.550806037906881</v>
      </c>
      <c r="O31" s="33">
        <f t="shared" si="2"/>
        <v>-15.74074074074074</v>
      </c>
      <c r="P31" s="33">
        <f t="shared" si="3"/>
        <v>4.4212962962962958</v>
      </c>
      <c r="Q31" s="33">
        <f t="shared" si="4"/>
        <v>-0.5</v>
      </c>
      <c r="S31">
        <f>'Parameters from R'!D$17+'Parameters from R'!D$18*Computation!$O31+'Parameters from R'!D$19*Computation!$P31+'Parameters from R'!D$20*Computation!$O31*Computation!$P31+'Parameters from R'!D$21*Computation!$Q31+'Parameters from R'!D$22*Computation!$O31*Computation!$Q31+'Parameters from R'!D$23*Computation!$P31*Computation!$Q31+'Parameters from R'!D$24*Computation!$O31*Computation!$P31*Computation!$Q31</f>
        <v>27.191627914951987</v>
      </c>
      <c r="T31">
        <f>'Parameters from R'!E$17+'Parameters from R'!E$18*Computation!$O31+'Parameters from R'!E$19*Computation!$P31+'Parameters from R'!E$20*Computation!$O31*Computation!$P31+'Parameters from R'!E$21*Computation!$Q31+'Parameters from R'!E$22*Computation!$O31*Computation!$Q31+'Parameters from R'!E$23*Computation!$P31*Computation!$Q31+'Parameters from R'!E$24*Computation!$O31*Computation!$P31*Computation!$Q31</f>
        <v>31.214259547325103</v>
      </c>
      <c r="U31">
        <f>'Parameters from R'!F$17+'Parameters from R'!F$18*Computation!$O31+'Parameters from R'!F$19*Computation!$P31+'Parameters from R'!F$20*Computation!$O31*Computation!$P31+'Parameters from R'!F$21*Computation!$Q31+'Parameters from R'!F$22*Computation!$O31*Computation!$Q31+'Parameters from R'!F$23*Computation!$P31*Computation!$Q31+'Parameters from R'!F$24*Computation!$O31*Computation!$P31*Computation!$Q31</f>
        <v>29.252134859396435</v>
      </c>
      <c r="V31">
        <f t="shared" si="5"/>
        <v>-0.19162791495198661</v>
      </c>
      <c r="W31">
        <f t="shared" si="6"/>
        <v>-1.2142595473251028</v>
      </c>
      <c r="X31">
        <f t="shared" si="7"/>
        <v>-1.7043303556639202</v>
      </c>
      <c r="Z31" s="21">
        <f>IF(F31="","",V31/'Parameters from R'!$D$25)</f>
        <v>-4.7025486002872804E-2</v>
      </c>
      <c r="AA31" s="21">
        <f t="shared" si="17"/>
        <v>48.124645755080032</v>
      </c>
      <c r="AB31" s="21">
        <f t="shared" si="18"/>
        <v>3</v>
      </c>
      <c r="AD31" s="21">
        <f>IF(G31="","",X31/'Parameters from R'!$F$25)</f>
        <v>-0.53924266141363042</v>
      </c>
      <c r="AE31" s="21">
        <f t="shared" si="19"/>
        <v>29.485971357486264</v>
      </c>
      <c r="AF31" s="21">
        <f t="shared" si="20"/>
        <v>3</v>
      </c>
      <c r="AI31">
        <f t="shared" si="21"/>
        <v>-4.7025486002872804E-2</v>
      </c>
      <c r="AJ31">
        <f t="shared" si="22"/>
        <v>-0.53924266141363042</v>
      </c>
      <c r="AL31" s="48">
        <f t="shared" si="23"/>
        <v>0.61861850591305856</v>
      </c>
      <c r="AM31" s="45">
        <f t="shared" si="24"/>
        <v>0.82584809401141035</v>
      </c>
      <c r="AO31" s="60">
        <f t="shared" si="25"/>
        <v>-4.7025486002872804E-2</v>
      </c>
      <c r="AP31" s="60">
        <f t="shared" si="26"/>
        <v>-0.53924266141363042</v>
      </c>
      <c r="AQ31" s="21">
        <f t="shared" si="27"/>
        <v>-8.6876816120626643E-2</v>
      </c>
      <c r="AR31" s="21">
        <f t="shared" si="28"/>
        <v>-0.99621906166301732</v>
      </c>
      <c r="AT31" s="55">
        <f t="shared" si="29"/>
        <v>1.4743655015772898</v>
      </c>
      <c r="AV31" s="55">
        <f t="shared" si="30"/>
        <v>1.8792894613954556</v>
      </c>
      <c r="AX31" s="55">
        <f t="shared" si="31"/>
        <v>1.9981086365175529</v>
      </c>
      <c r="AZ31" s="55">
        <f t="shared" si="32"/>
        <v>1.8127338846297472</v>
      </c>
      <c r="BB31" s="55">
        <f t="shared" si="33"/>
        <v>1.3513868312806465</v>
      </c>
      <c r="BD31" s="55">
        <f t="shared" si="34"/>
        <v>0.68430338322119844</v>
      </c>
      <c r="BF31" s="55">
        <f t="shared" si="35"/>
        <v>8.6959051708061078E-2</v>
      </c>
      <c r="BH31" s="55">
        <f t="shared" si="36"/>
        <v>0.84498275930053512</v>
      </c>
      <c r="BJ31" s="56">
        <f t="shared" si="37"/>
        <v>8.6959051708061078E-2</v>
      </c>
      <c r="BK31" s="57" t="str">
        <f t="shared" si="38"/>
        <v/>
      </c>
      <c r="BM31" s="57" t="str">
        <f t="shared" si="39"/>
        <v/>
      </c>
      <c r="BO31" s="57" t="str">
        <f t="shared" si="40"/>
        <v/>
      </c>
      <c r="BQ31" s="57" t="str">
        <f t="shared" si="41"/>
        <v/>
      </c>
      <c r="BS31" s="57" t="str">
        <f t="shared" si="42"/>
        <v/>
      </c>
      <c r="BU31" s="57" t="str">
        <f t="shared" si="43"/>
        <v/>
      </c>
      <c r="BW31" s="57">
        <f t="shared" si="44"/>
        <v>7</v>
      </c>
      <c r="BY31" s="57" t="str">
        <f t="shared" si="45"/>
        <v/>
      </c>
      <c r="CA31" s="58">
        <f t="shared" si="46"/>
        <v>7</v>
      </c>
      <c r="CB31" s="59" t="str">
        <f t="shared" si="47"/>
        <v>Inaccurate</v>
      </c>
      <c r="CI31">
        <f t="shared" si="48"/>
        <v>18</v>
      </c>
      <c r="CJ31">
        <f t="shared" si="49"/>
        <v>-0.19162791495198661</v>
      </c>
      <c r="CK31">
        <f t="shared" si="50"/>
        <v>-1.7043303556639202</v>
      </c>
    </row>
    <row r="32" spans="2:89" x14ac:dyDescent="0.3">
      <c r="B32" s="22">
        <v>16</v>
      </c>
      <c r="C32" s="22">
        <v>31</v>
      </c>
      <c r="D32" s="22">
        <v>11</v>
      </c>
      <c r="E32" s="23">
        <v>0</v>
      </c>
      <c r="F32" s="22">
        <v>32</v>
      </c>
      <c r="G32" s="22">
        <v>34</v>
      </c>
      <c r="J32">
        <f t="shared" si="0"/>
        <v>0.86444444444444435</v>
      </c>
      <c r="K32">
        <f t="shared" si="15"/>
        <v>1.8527054794451341</v>
      </c>
      <c r="L32" s="33">
        <f t="shared" si="16"/>
        <v>32.413984768903369</v>
      </c>
      <c r="M32">
        <f t="shared" si="1"/>
        <v>32.419066202762622</v>
      </c>
      <c r="O32" s="33">
        <f t="shared" si="2"/>
        <v>-14.74074074074074</v>
      </c>
      <c r="P32" s="33">
        <f t="shared" si="3"/>
        <v>-2.5787037037037042</v>
      </c>
      <c r="Q32" s="33">
        <f t="shared" si="4"/>
        <v>-0.5</v>
      </c>
      <c r="S32">
        <f>'Parameters from R'!D$17+'Parameters from R'!D$18*Computation!$O32+'Parameters from R'!D$19*Computation!$P32+'Parameters from R'!D$20*Computation!$O32*Computation!$P32+'Parameters from R'!D$21*Computation!$Q32+'Parameters from R'!D$22*Computation!$O32*Computation!$Q32+'Parameters from R'!D$23*Computation!$P32*Computation!$Q32+'Parameters from R'!D$24*Computation!$O32*Computation!$P32*Computation!$Q32</f>
        <v>29.481238239026062</v>
      </c>
      <c r="T32">
        <f>'Parameters from R'!E$17+'Parameters from R'!E$18*Computation!$O32+'Parameters from R'!E$19*Computation!$P32+'Parameters from R'!E$20*Computation!$O32*Computation!$P32+'Parameters from R'!E$21*Computation!$Q32+'Parameters from R'!E$22*Computation!$O32*Computation!$Q32+'Parameters from R'!E$23*Computation!$P32*Computation!$Q32+'Parameters from R'!E$24*Computation!$O32*Computation!$P32*Computation!$Q32</f>
        <v>32.210217602880661</v>
      </c>
      <c r="U32">
        <f>'Parameters from R'!F$17+'Parameters from R'!F$18*Computation!$O32+'Parameters from R'!F$19*Computation!$P32+'Parameters from R'!F$20*Computation!$O32*Computation!$P32+'Parameters from R'!F$21*Computation!$Q32+'Parameters from R'!F$22*Computation!$O32*Computation!$Q32+'Parameters from R'!F$23*Computation!$P32*Computation!$Q32+'Parameters from R'!F$24*Computation!$O32*Computation!$P32*Computation!$Q32</f>
        <v>30.212083933470506</v>
      </c>
      <c r="V32">
        <f t="shared" si="5"/>
        <v>2.5187617609739377</v>
      </c>
      <c r="W32">
        <f t="shared" si="6"/>
        <v>1.789782397119339</v>
      </c>
      <c r="X32">
        <f t="shared" si="7"/>
        <v>2.2019008354328626</v>
      </c>
      <c r="Z32" s="21">
        <f>IF(F32="","",V32/'Parameters from R'!$D$25)</f>
        <v>0.61810407927742905</v>
      </c>
      <c r="AA32" s="21">
        <f t="shared" si="17"/>
        <v>73.174663325909819</v>
      </c>
      <c r="AB32" s="21">
        <f t="shared" si="18"/>
        <v>4</v>
      </c>
      <c r="AD32" s="21">
        <f>IF(G32="","",X32/'Parameters from R'!$F$25)</f>
        <v>0.69667178239348937</v>
      </c>
      <c r="AE32" s="21">
        <f t="shared" si="19"/>
        <v>75.699588912306879</v>
      </c>
      <c r="AF32" s="21">
        <f t="shared" si="20"/>
        <v>4</v>
      </c>
      <c r="AI32">
        <f t="shared" si="21"/>
        <v>0.61810407927742905</v>
      </c>
      <c r="AJ32">
        <f t="shared" si="22"/>
        <v>0.69667178239348937</v>
      </c>
      <c r="AL32" s="48">
        <f t="shared" si="23"/>
        <v>0.75019966318899145</v>
      </c>
      <c r="AM32" s="45">
        <f t="shared" si="24"/>
        <v>0.75472656014663597</v>
      </c>
      <c r="AO32" s="60">
        <f t="shared" si="25"/>
        <v>0.61810407927742905</v>
      </c>
      <c r="AP32" s="60">
        <f t="shared" si="26"/>
        <v>0.69667178239348937</v>
      </c>
      <c r="AQ32" s="21">
        <f t="shared" si="27"/>
        <v>0.66366794700849663</v>
      </c>
      <c r="AR32" s="21">
        <f t="shared" si="28"/>
        <v>0.7480273097377711</v>
      </c>
      <c r="AT32" s="55">
        <f t="shared" si="29"/>
        <v>0.82016102442325722</v>
      </c>
      <c r="AV32" s="55">
        <f t="shared" si="30"/>
        <v>5.9677650520607008E-2</v>
      </c>
      <c r="AX32" s="55">
        <f t="shared" si="31"/>
        <v>0.70989110469455652</v>
      </c>
      <c r="AZ32" s="55">
        <f t="shared" si="32"/>
        <v>1.3713853743988627</v>
      </c>
      <c r="BB32" s="55">
        <f t="shared" si="33"/>
        <v>1.824098652490318</v>
      </c>
      <c r="BD32" s="55">
        <f t="shared" si="34"/>
        <v>1.9991094462355834</v>
      </c>
      <c r="BF32" s="55">
        <f t="shared" si="35"/>
        <v>1.8697739487637379</v>
      </c>
      <c r="BH32" s="55">
        <f t="shared" si="36"/>
        <v>1.455782317135667</v>
      </c>
      <c r="BJ32" s="56">
        <f t="shared" si="37"/>
        <v>5.9677650520607008E-2</v>
      </c>
      <c r="BK32" s="57" t="str">
        <f t="shared" si="38"/>
        <v/>
      </c>
      <c r="BM32" s="57">
        <f t="shared" si="39"/>
        <v>2</v>
      </c>
      <c r="BO32" s="57" t="str">
        <f t="shared" si="40"/>
        <v/>
      </c>
      <c r="BQ32" s="57" t="str">
        <f t="shared" si="41"/>
        <v/>
      </c>
      <c r="BS32" s="57" t="str">
        <f t="shared" si="42"/>
        <v/>
      </c>
      <c r="BU32" s="57" t="str">
        <f t="shared" si="43"/>
        <v/>
      </c>
      <c r="BW32" s="57" t="str">
        <f t="shared" si="44"/>
        <v/>
      </c>
      <c r="BY32" s="57" t="str">
        <f t="shared" si="45"/>
        <v/>
      </c>
      <c r="CA32" s="58">
        <f t="shared" si="46"/>
        <v>2</v>
      </c>
      <c r="CB32" s="59" t="str">
        <f t="shared" si="47"/>
        <v>Fast-hyperaccurate</v>
      </c>
      <c r="CI32">
        <f t="shared" si="48"/>
        <v>11</v>
      </c>
      <c r="CJ32">
        <f t="shared" si="49"/>
        <v>2.5187617609739377</v>
      </c>
      <c r="CK32">
        <f t="shared" si="50"/>
        <v>2.2019008354328626</v>
      </c>
    </row>
    <row r="33" spans="2:89" x14ac:dyDescent="0.3">
      <c r="B33" s="3">
        <v>87</v>
      </c>
      <c r="C33" s="3">
        <v>31</v>
      </c>
      <c r="D33" s="3">
        <v>13</v>
      </c>
      <c r="E33" s="26">
        <v>0</v>
      </c>
      <c r="F33" s="3">
        <v>32</v>
      </c>
      <c r="G33" s="3">
        <v>34</v>
      </c>
      <c r="J33">
        <f t="shared" si="0"/>
        <v>0.86444444444444435</v>
      </c>
      <c r="K33">
        <f t="shared" si="15"/>
        <v>1.8527054794451341</v>
      </c>
      <c r="L33" s="33">
        <f t="shared" si="16"/>
        <v>32.413984768903369</v>
      </c>
      <c r="M33">
        <f t="shared" si="1"/>
        <v>32.419066202762622</v>
      </c>
      <c r="O33" s="33">
        <f t="shared" si="2"/>
        <v>-14.74074074074074</v>
      </c>
      <c r="P33" s="33">
        <f t="shared" si="3"/>
        <v>-0.57870370370370416</v>
      </c>
      <c r="Q33" s="33">
        <f t="shared" si="4"/>
        <v>-0.5</v>
      </c>
      <c r="S33">
        <f>'Parameters from R'!D$17+'Parameters from R'!D$18*Computation!$O33+'Parameters from R'!D$19*Computation!$P33+'Parameters from R'!D$20*Computation!$O33*Computation!$P33+'Parameters from R'!D$21*Computation!$Q33+'Parameters from R'!D$22*Computation!$O33*Computation!$Q33+'Parameters from R'!D$23*Computation!$P33*Computation!$Q33+'Parameters from R'!D$24*Computation!$O33*Computation!$P33*Computation!$Q33</f>
        <v>28.831664164951988</v>
      </c>
      <c r="T33">
        <f>'Parameters from R'!E$17+'Parameters from R'!E$18*Computation!$O33+'Parameters from R'!E$19*Computation!$P33+'Parameters from R'!E$20*Computation!$O33*Computation!$P33+'Parameters from R'!E$21*Computation!$Q33+'Parameters from R'!E$22*Computation!$O33*Computation!$Q33+'Parameters from R'!E$23*Computation!$P33*Computation!$Q33+'Parameters from R'!E$24*Computation!$O33*Computation!$P33*Computation!$Q33</f>
        <v>31.929742047325107</v>
      </c>
      <c r="U33">
        <f>'Parameters from R'!F$17+'Parameters from R'!F$18*Computation!$O33+'Parameters from R'!F$19*Computation!$P33+'Parameters from R'!F$20*Computation!$O33*Computation!$P33+'Parameters from R'!F$21*Computation!$Q33+'Parameters from R'!F$22*Computation!$O33*Computation!$Q33+'Parameters from R'!F$23*Computation!$P33*Computation!$Q33+'Parameters from R'!F$24*Computation!$O33*Computation!$P33*Computation!$Q33</f>
        <v>29.940929859396434</v>
      </c>
      <c r="V33">
        <f t="shared" si="5"/>
        <v>3.168335835048012</v>
      </c>
      <c r="W33">
        <f t="shared" si="6"/>
        <v>2.0702579526748934</v>
      </c>
      <c r="X33">
        <f t="shared" si="7"/>
        <v>2.473054909506935</v>
      </c>
      <c r="Z33" s="21">
        <f>IF(F33="","",V33/'Parameters from R'!$D$25)</f>
        <v>0.77750954238990422</v>
      </c>
      <c r="AA33" s="21">
        <f t="shared" si="17"/>
        <v>78.15708966080939</v>
      </c>
      <c r="AB33" s="21">
        <f t="shared" si="18"/>
        <v>4</v>
      </c>
      <c r="AD33" s="21">
        <f>IF(G33="","",X33/'Parameters from R'!$F$25)</f>
        <v>0.78246374406977626</v>
      </c>
      <c r="AE33" s="21">
        <f t="shared" si="19"/>
        <v>78.302895768739944</v>
      </c>
      <c r="AF33" s="21">
        <f t="shared" si="20"/>
        <v>4</v>
      </c>
      <c r="AI33">
        <f t="shared" si="21"/>
        <v>0.77750954238990422</v>
      </c>
      <c r="AJ33">
        <f t="shared" si="22"/>
        <v>0.78246374406977626</v>
      </c>
      <c r="AL33" s="48">
        <f t="shared" si="23"/>
        <v>0.88462218527227265</v>
      </c>
      <c r="AM33" s="45">
        <f t="shared" si="24"/>
        <v>0.6761920096422781</v>
      </c>
      <c r="AO33" s="60">
        <f t="shared" si="25"/>
        <v>0.77750954238990422</v>
      </c>
      <c r="AP33" s="60">
        <f t="shared" si="26"/>
        <v>0.78246374406977626</v>
      </c>
      <c r="AQ33" s="21">
        <f t="shared" si="27"/>
        <v>0.7048575794725993</v>
      </c>
      <c r="AR33" s="21">
        <f t="shared" si="28"/>
        <v>0.70934885117269952</v>
      </c>
      <c r="AT33" s="55">
        <f t="shared" si="29"/>
        <v>0.76829996814707846</v>
      </c>
      <c r="AV33" s="55">
        <f t="shared" si="30"/>
        <v>3.1758126791155733E-3</v>
      </c>
      <c r="AX33" s="55">
        <f t="shared" si="31"/>
        <v>0.76243183148042892</v>
      </c>
      <c r="AZ33" s="55">
        <f t="shared" si="32"/>
        <v>1.4119661407588413</v>
      </c>
      <c r="BB33" s="55">
        <f t="shared" si="33"/>
        <v>1.8465414046116591</v>
      </c>
      <c r="BD33" s="55">
        <f t="shared" si="34"/>
        <v>1.9999974785518675</v>
      </c>
      <c r="BF33" s="55">
        <f t="shared" si="35"/>
        <v>1.8489720664048441</v>
      </c>
      <c r="BH33" s="55">
        <f t="shared" si="36"/>
        <v>1.4164574181212031</v>
      </c>
      <c r="BJ33" s="56">
        <f t="shared" si="37"/>
        <v>3.1758126791155733E-3</v>
      </c>
      <c r="BK33" s="57" t="str">
        <f t="shared" si="38"/>
        <v/>
      </c>
      <c r="BM33" s="57">
        <f t="shared" si="39"/>
        <v>2</v>
      </c>
      <c r="BO33" s="57" t="str">
        <f t="shared" si="40"/>
        <v/>
      </c>
      <c r="BQ33" s="57" t="str">
        <f t="shared" si="41"/>
        <v/>
      </c>
      <c r="BS33" s="57" t="str">
        <f t="shared" si="42"/>
        <v/>
      </c>
      <c r="BU33" s="57" t="str">
        <f t="shared" si="43"/>
        <v/>
      </c>
      <c r="BW33" s="57" t="str">
        <f t="shared" si="44"/>
        <v/>
      </c>
      <c r="BY33" s="57" t="str">
        <f t="shared" si="45"/>
        <v/>
      </c>
      <c r="CA33" s="58">
        <f t="shared" si="46"/>
        <v>2</v>
      </c>
      <c r="CB33" s="59" t="str">
        <f t="shared" si="47"/>
        <v>Fast-hyperaccurate</v>
      </c>
      <c r="CI33">
        <f t="shared" si="48"/>
        <v>13</v>
      </c>
      <c r="CJ33">
        <f t="shared" si="49"/>
        <v>3.168335835048012</v>
      </c>
      <c r="CK33">
        <f t="shared" si="50"/>
        <v>2.473054909506935</v>
      </c>
    </row>
    <row r="34" spans="2:89" x14ac:dyDescent="0.3">
      <c r="B34" s="3">
        <v>102</v>
      </c>
      <c r="C34" s="3">
        <v>31</v>
      </c>
      <c r="D34" s="3">
        <v>13</v>
      </c>
      <c r="E34" s="26">
        <v>0</v>
      </c>
      <c r="F34" s="28">
        <v>28</v>
      </c>
      <c r="G34" s="27">
        <v>28</v>
      </c>
      <c r="J34">
        <f t="shared" si="0"/>
        <v>0.72777777777777786</v>
      </c>
      <c r="K34">
        <f t="shared" si="15"/>
        <v>0.98337702509052527</v>
      </c>
      <c r="L34" s="33">
        <f t="shared" si="16"/>
        <v>25.650639359035857</v>
      </c>
      <c r="M34">
        <f t="shared" si="1"/>
        <v>25.653116876054831</v>
      </c>
      <c r="O34" s="33">
        <f t="shared" si="2"/>
        <v>-14.74074074074074</v>
      </c>
      <c r="P34" s="33">
        <f t="shared" si="3"/>
        <v>-0.57870370370370416</v>
      </c>
      <c r="Q34" s="33">
        <f t="shared" si="4"/>
        <v>-0.5</v>
      </c>
      <c r="S34">
        <f>'Parameters from R'!D$17+'Parameters from R'!D$18*Computation!$O34+'Parameters from R'!D$19*Computation!$P34+'Parameters from R'!D$20*Computation!$O34*Computation!$P34+'Parameters from R'!D$21*Computation!$Q34+'Parameters from R'!D$22*Computation!$O34*Computation!$Q34+'Parameters from R'!D$23*Computation!$P34*Computation!$Q34+'Parameters from R'!D$24*Computation!$O34*Computation!$P34*Computation!$Q34</f>
        <v>28.831664164951988</v>
      </c>
      <c r="T34">
        <f>'Parameters from R'!E$17+'Parameters from R'!E$18*Computation!$O34+'Parameters from R'!E$19*Computation!$P34+'Parameters from R'!E$20*Computation!$O34*Computation!$P34+'Parameters from R'!E$21*Computation!$Q34+'Parameters from R'!E$22*Computation!$O34*Computation!$Q34+'Parameters from R'!E$23*Computation!$P34*Computation!$Q34+'Parameters from R'!E$24*Computation!$O34*Computation!$P34*Computation!$Q34</f>
        <v>31.929742047325107</v>
      </c>
      <c r="U34">
        <f>'Parameters from R'!F$17+'Parameters from R'!F$18*Computation!$O34+'Parameters from R'!F$19*Computation!$P34+'Parameters from R'!F$20*Computation!$O34*Computation!$P34+'Parameters from R'!F$21*Computation!$Q34+'Parameters from R'!F$22*Computation!$O34*Computation!$Q34+'Parameters from R'!F$23*Computation!$P34*Computation!$Q34+'Parameters from R'!F$24*Computation!$O34*Computation!$P34*Computation!$Q34</f>
        <v>29.940929859396434</v>
      </c>
      <c r="V34">
        <f t="shared" si="5"/>
        <v>-0.83166416495198803</v>
      </c>
      <c r="W34">
        <f t="shared" si="6"/>
        <v>-3.9297420473251066</v>
      </c>
      <c r="X34">
        <f t="shared" si="7"/>
        <v>-4.2902905003605767</v>
      </c>
      <c r="Z34" s="21">
        <f>IF(F34="","",V34/'Parameters from R'!$D$25)</f>
        <v>-0.20409036730290406</v>
      </c>
      <c r="AA34" s="21">
        <f t="shared" si="17"/>
        <v>41.914144084818062</v>
      </c>
      <c r="AB34" s="21">
        <f t="shared" si="18"/>
        <v>3</v>
      </c>
      <c r="AD34" s="21">
        <f>IF(G34="","",X34/'Parameters from R'!$F$25)</f>
        <v>-1.3574291274949619</v>
      </c>
      <c r="AE34" s="21">
        <f t="shared" si="19"/>
        <v>8.7322449213174504</v>
      </c>
      <c r="AF34" s="21">
        <f t="shared" si="20"/>
        <v>1</v>
      </c>
      <c r="AI34">
        <f t="shared" si="21"/>
        <v>-0.20409036730290406</v>
      </c>
      <c r="AJ34">
        <f t="shared" si="22"/>
        <v>-1.3574291274949619</v>
      </c>
      <c r="AL34" s="48">
        <f t="shared" si="23"/>
        <v>1.509423425133863</v>
      </c>
      <c r="AM34" s="45">
        <f t="shared" si="24"/>
        <v>0.32008152878950757</v>
      </c>
      <c r="AO34" s="60">
        <f t="shared" si="25"/>
        <v>-0.20409036730290406</v>
      </c>
      <c r="AP34" s="60">
        <f t="shared" si="26"/>
        <v>-1.3574291274949619</v>
      </c>
      <c r="AQ34" s="21">
        <f t="shared" si="27"/>
        <v>-0.14867957778135982</v>
      </c>
      <c r="AR34" s="21">
        <f t="shared" si="28"/>
        <v>-0.98888542468314122</v>
      </c>
      <c r="AT34" s="55">
        <f t="shared" si="29"/>
        <v>1.5157041781174583</v>
      </c>
      <c r="AV34" s="55">
        <f t="shared" si="30"/>
        <v>1.8996736179055287</v>
      </c>
      <c r="AX34" s="55">
        <f t="shared" si="31"/>
        <v>1.9944349699517112</v>
      </c>
      <c r="AZ34" s="55">
        <f t="shared" si="32"/>
        <v>1.7855616774207694</v>
      </c>
      <c r="BB34" s="55">
        <f t="shared" si="33"/>
        <v>1.3048528056594277</v>
      </c>
      <c r="BD34" s="55">
        <f t="shared" si="34"/>
        <v>0.62549192275657683</v>
      </c>
      <c r="BF34" s="55">
        <f t="shared" si="35"/>
        <v>0.1490944352875638</v>
      </c>
      <c r="BH34" s="55">
        <f t="shared" si="36"/>
        <v>0.90098251710359412</v>
      </c>
      <c r="BJ34" s="56">
        <f t="shared" si="37"/>
        <v>0.1490944352875638</v>
      </c>
      <c r="BK34" s="57" t="str">
        <f t="shared" si="38"/>
        <v/>
      </c>
      <c r="BM34" s="57" t="str">
        <f t="shared" si="39"/>
        <v/>
      </c>
      <c r="BO34" s="57" t="str">
        <f t="shared" si="40"/>
        <v/>
      </c>
      <c r="BQ34" s="57" t="str">
        <f t="shared" si="41"/>
        <v/>
      </c>
      <c r="BS34" s="57" t="str">
        <f t="shared" si="42"/>
        <v/>
      </c>
      <c r="BU34" s="57" t="str">
        <f t="shared" si="43"/>
        <v/>
      </c>
      <c r="BW34" s="57">
        <f t="shared" si="44"/>
        <v>7</v>
      </c>
      <c r="BY34" s="57" t="str">
        <f t="shared" si="45"/>
        <v/>
      </c>
      <c r="CA34" s="58">
        <f t="shared" si="46"/>
        <v>7</v>
      </c>
      <c r="CB34" s="59" t="str">
        <f t="shared" si="47"/>
        <v>Inaccurate</v>
      </c>
      <c r="CI34">
        <f t="shared" si="48"/>
        <v>13</v>
      </c>
      <c r="CJ34">
        <f t="shared" si="49"/>
        <v>-0.83166416495198803</v>
      </c>
      <c r="CK34">
        <f t="shared" si="50"/>
        <v>-4.2902905003605767</v>
      </c>
    </row>
    <row r="35" spans="2:89" x14ac:dyDescent="0.3">
      <c r="B35" s="3">
        <v>69</v>
      </c>
      <c r="C35" s="3">
        <v>31</v>
      </c>
      <c r="D35" s="3">
        <v>16</v>
      </c>
      <c r="E35" s="26">
        <v>0</v>
      </c>
      <c r="F35" s="3">
        <v>32</v>
      </c>
      <c r="G35" s="3">
        <v>36</v>
      </c>
      <c r="J35">
        <f t="shared" si="0"/>
        <v>0.90999999999999992</v>
      </c>
      <c r="K35">
        <f t="shared" si="15"/>
        <v>2.3136349291806297</v>
      </c>
      <c r="L35" s="33">
        <f t="shared" si="16"/>
        <v>36</v>
      </c>
      <c r="M35">
        <f t="shared" si="1"/>
        <v>36.007682305965425</v>
      </c>
      <c r="O35" s="33">
        <f t="shared" si="2"/>
        <v>-14.74074074074074</v>
      </c>
      <c r="P35" s="33">
        <f t="shared" si="3"/>
        <v>2.4212962962962958</v>
      </c>
      <c r="Q35" s="33">
        <f t="shared" si="4"/>
        <v>-0.5</v>
      </c>
      <c r="S35">
        <f>'Parameters from R'!D$17+'Parameters from R'!D$18*Computation!$O35+'Parameters from R'!D$19*Computation!$P35+'Parameters from R'!D$20*Computation!$O35*Computation!$P35+'Parameters from R'!D$21*Computation!$Q35+'Parameters from R'!D$22*Computation!$O35*Computation!$Q35+'Parameters from R'!D$23*Computation!$P35*Computation!$Q35+'Parameters from R'!D$24*Computation!$O35*Computation!$P35*Computation!$Q35</f>
        <v>27.857303053840877</v>
      </c>
      <c r="T35">
        <f>'Parameters from R'!E$17+'Parameters from R'!E$18*Computation!$O35+'Parameters from R'!E$19*Computation!$P35+'Parameters from R'!E$20*Computation!$O35*Computation!$P35+'Parameters from R'!E$21*Computation!$Q35+'Parameters from R'!E$22*Computation!$O35*Computation!$Q35+'Parameters from R'!E$23*Computation!$P35*Computation!$Q35+'Parameters from R'!E$24*Computation!$O35*Computation!$P35*Computation!$Q35</f>
        <v>31.509028713991771</v>
      </c>
      <c r="U35">
        <f>'Parameters from R'!F$17+'Parameters from R'!F$18*Computation!$O35+'Parameters from R'!F$19*Computation!$P35+'Parameters from R'!F$20*Computation!$O35*Computation!$P35+'Parameters from R'!F$21*Computation!$Q35+'Parameters from R'!F$22*Computation!$O35*Computation!$Q35+'Parameters from R'!F$23*Computation!$P35*Computation!$Q35+'Parameters from R'!F$24*Computation!$O35*Computation!$P35*Computation!$Q35</f>
        <v>29.534198748285323</v>
      </c>
      <c r="V35">
        <f t="shared" si="5"/>
        <v>4.1426969461591234</v>
      </c>
      <c r="W35">
        <f t="shared" si="6"/>
        <v>4.4909712860082287</v>
      </c>
      <c r="X35">
        <f t="shared" si="7"/>
        <v>6.4658012517146766</v>
      </c>
      <c r="Z35" s="21">
        <f>IF(F35="","",V35/'Parameters from R'!$D$25)</f>
        <v>1.0166177370586171</v>
      </c>
      <c r="AA35" s="21">
        <f t="shared" si="17"/>
        <v>84.533234346784482</v>
      </c>
      <c r="AB35" s="21">
        <f t="shared" si="18"/>
        <v>4</v>
      </c>
      <c r="AD35" s="21">
        <f>IF(G35="","",X35/'Parameters from R'!$F$25)</f>
        <v>2.0457512028458762</v>
      </c>
      <c r="AE35" s="21">
        <f t="shared" si="19"/>
        <v>97.960957237826804</v>
      </c>
      <c r="AF35" s="21">
        <f t="shared" si="20"/>
        <v>4</v>
      </c>
      <c r="AI35">
        <f t="shared" si="21"/>
        <v>1.0166177370586171</v>
      </c>
      <c r="AJ35">
        <f t="shared" si="22"/>
        <v>2.0457512028458762</v>
      </c>
      <c r="AL35" s="48">
        <f t="shared" si="23"/>
        <v>2.0507109852555332</v>
      </c>
      <c r="AM35" s="45">
        <f t="shared" si="24"/>
        <v>0.12212529262349281</v>
      </c>
      <c r="AO35" s="60">
        <f t="shared" si="25"/>
        <v>1.0166177370586171</v>
      </c>
      <c r="AP35" s="60">
        <f t="shared" si="26"/>
        <v>2.0457512028458762</v>
      </c>
      <c r="AQ35" s="21">
        <f t="shared" si="27"/>
        <v>0.44502076698834925</v>
      </c>
      <c r="AR35" s="21">
        <f t="shared" si="28"/>
        <v>0.89552024932387841</v>
      </c>
      <c r="AT35" s="55">
        <f t="shared" si="29"/>
        <v>1.0535456639478431</v>
      </c>
      <c r="AV35" s="55">
        <f t="shared" si="30"/>
        <v>0.32278276567040443</v>
      </c>
      <c r="AX35" s="55">
        <f t="shared" si="31"/>
        <v>0.45712088264729622</v>
      </c>
      <c r="AZ35" s="55">
        <f t="shared" si="32"/>
        <v>1.1674320203930659</v>
      </c>
      <c r="BB35" s="55">
        <f t="shared" si="33"/>
        <v>1.7000122158316093</v>
      </c>
      <c r="BD35" s="55">
        <f t="shared" si="34"/>
        <v>1.973780962058902</v>
      </c>
      <c r="BF35" s="55">
        <f t="shared" si="35"/>
        <v>1.9470594491817028</v>
      </c>
      <c r="BH35" s="55">
        <f t="shared" si="36"/>
        <v>1.6239157853044486</v>
      </c>
      <c r="BJ35" s="56">
        <f t="shared" si="37"/>
        <v>0.32278276567040443</v>
      </c>
      <c r="BK35" s="57" t="str">
        <f t="shared" si="38"/>
        <v/>
      </c>
      <c r="BM35" s="57">
        <f t="shared" si="39"/>
        <v>2</v>
      </c>
      <c r="BO35" s="57" t="str">
        <f t="shared" si="40"/>
        <v/>
      </c>
      <c r="BQ35" s="57" t="str">
        <f t="shared" si="41"/>
        <v/>
      </c>
      <c r="BS35" s="57" t="str">
        <f t="shared" si="42"/>
        <v/>
      </c>
      <c r="BU35" s="57" t="str">
        <f t="shared" si="43"/>
        <v/>
      </c>
      <c r="BW35" s="57" t="str">
        <f t="shared" si="44"/>
        <v/>
      </c>
      <c r="BY35" s="57" t="str">
        <f t="shared" si="45"/>
        <v/>
      </c>
      <c r="CA35" s="58">
        <f t="shared" si="46"/>
        <v>2</v>
      </c>
      <c r="CB35" s="59" t="str">
        <f t="shared" si="47"/>
        <v>Fast-hyperaccurate</v>
      </c>
      <c r="CI35">
        <f t="shared" si="48"/>
        <v>16</v>
      </c>
      <c r="CJ35">
        <f t="shared" si="49"/>
        <v>4.1426969461591234</v>
      </c>
      <c r="CK35">
        <f t="shared" si="50"/>
        <v>6.4658012517146766</v>
      </c>
    </row>
    <row r="36" spans="2:89" x14ac:dyDescent="0.3">
      <c r="B36" s="3">
        <v>80</v>
      </c>
      <c r="C36" s="3">
        <v>33</v>
      </c>
      <c r="D36" s="3">
        <v>11</v>
      </c>
      <c r="E36" s="26">
        <v>0</v>
      </c>
      <c r="F36" s="3">
        <v>36</v>
      </c>
      <c r="G36" s="3">
        <v>36</v>
      </c>
      <c r="J36">
        <f t="shared" si="0"/>
        <v>0.90999999999999992</v>
      </c>
      <c r="K36">
        <f t="shared" si="15"/>
        <v>2.3136349291806297</v>
      </c>
      <c r="L36" s="33">
        <f t="shared" si="16"/>
        <v>36</v>
      </c>
      <c r="M36">
        <f t="shared" si="1"/>
        <v>36.007682305965425</v>
      </c>
      <c r="O36" s="33">
        <f t="shared" si="2"/>
        <v>-12.74074074074074</v>
      </c>
      <c r="P36" s="33">
        <f t="shared" si="3"/>
        <v>-2.5787037037037042</v>
      </c>
      <c r="Q36" s="33">
        <f t="shared" si="4"/>
        <v>-0.5</v>
      </c>
      <c r="S36">
        <f>'Parameters from R'!D$17+'Parameters from R'!D$18*Computation!$O36+'Parameters from R'!D$19*Computation!$P36+'Parameters from R'!D$20*Computation!$O36*Computation!$P36+'Parameters from R'!D$21*Computation!$Q36+'Parameters from R'!D$22*Computation!$O36*Computation!$Q36+'Parameters from R'!D$23*Computation!$P36*Computation!$Q36+'Parameters from R'!D$24*Computation!$O36*Computation!$P36*Computation!$Q36</f>
        <v>29.240580368655692</v>
      </c>
      <c r="T36">
        <f>'Parameters from R'!E$17+'Parameters from R'!E$18*Computation!$O36+'Parameters from R'!E$19*Computation!$P36+'Parameters from R'!E$20*Computation!$O36*Computation!$P36+'Parameters from R'!E$21*Computation!$Q36+'Parameters from R'!E$22*Computation!$O36*Computation!$Q36+'Parameters from R'!E$23*Computation!$P36*Computation!$Q36+'Parameters from R'!E$24*Computation!$O36*Computation!$P36*Computation!$Q36</f>
        <v>32.122044825102876</v>
      </c>
      <c r="U36">
        <f>'Parameters from R'!F$17+'Parameters from R'!F$18*Computation!$O36+'Parameters from R'!F$19*Computation!$P36+'Parameters from R'!F$20*Computation!$O36*Computation!$P36+'Parameters from R'!F$21*Computation!$Q36+'Parameters from R'!F$22*Computation!$O36*Computation!$Q36+'Parameters from R'!F$23*Computation!$P36*Computation!$Q36+'Parameters from R'!F$24*Computation!$O36*Computation!$P36*Computation!$Q36</f>
        <v>30.123583563100137</v>
      </c>
      <c r="V36">
        <f t="shared" si="5"/>
        <v>6.7594196313443078</v>
      </c>
      <c r="W36">
        <f t="shared" si="6"/>
        <v>3.8779551748971244</v>
      </c>
      <c r="X36">
        <f t="shared" si="7"/>
        <v>5.8764164368998628</v>
      </c>
      <c r="Z36" s="21">
        <f>IF(F36="","",V36/'Parameters from R'!$D$25)</f>
        <v>1.658761424925842</v>
      </c>
      <c r="AA36" s="21">
        <f t="shared" si="17"/>
        <v>95.141806183435378</v>
      </c>
      <c r="AB36" s="21">
        <f t="shared" si="18"/>
        <v>4</v>
      </c>
      <c r="AD36" s="21">
        <f>IF(G36="","",X36/'Parameters from R'!$F$25)</f>
        <v>1.8592724283047088</v>
      </c>
      <c r="AE36" s="21">
        <f t="shared" si="19"/>
        <v>96.850573347421189</v>
      </c>
      <c r="AF36" s="21">
        <f t="shared" si="20"/>
        <v>4</v>
      </c>
      <c r="AI36">
        <f t="shared" si="21"/>
        <v>1.658761424925842</v>
      </c>
      <c r="AJ36">
        <f t="shared" si="22"/>
        <v>1.8592724283047088</v>
      </c>
      <c r="AL36" s="48">
        <f t="shared" si="23"/>
        <v>2.0062423219648551</v>
      </c>
      <c r="AM36" s="45">
        <f t="shared" si="24"/>
        <v>0.13365356972900999</v>
      </c>
      <c r="AO36" s="60">
        <f t="shared" si="25"/>
        <v>1.658761424925842</v>
      </c>
      <c r="AP36" s="60">
        <f t="shared" si="26"/>
        <v>1.8592724283047088</v>
      </c>
      <c r="AQ36" s="21">
        <f t="shared" si="27"/>
        <v>0.66572468626324977</v>
      </c>
      <c r="AR36" s="21">
        <f t="shared" si="28"/>
        <v>0.74619745516833402</v>
      </c>
      <c r="AT36" s="55">
        <f t="shared" si="29"/>
        <v>0.81764945268342271</v>
      </c>
      <c r="AV36" s="55">
        <f t="shared" si="30"/>
        <v>5.6925904231651392E-2</v>
      </c>
      <c r="AX36" s="55">
        <f t="shared" si="31"/>
        <v>0.71246409710478198</v>
      </c>
      <c r="AZ36" s="55">
        <f t="shared" si="32"/>
        <v>1.3733878981601353</v>
      </c>
      <c r="BB36" s="55">
        <f t="shared" si="33"/>
        <v>1.825225841512907</v>
      </c>
      <c r="BD36" s="55">
        <f t="shared" si="34"/>
        <v>1.9991896962087938</v>
      </c>
      <c r="BF36" s="55">
        <f t="shared" si="35"/>
        <v>1.8687950423566166</v>
      </c>
      <c r="BH36" s="55">
        <f t="shared" si="36"/>
        <v>1.4538932839748886</v>
      </c>
      <c r="BJ36" s="56">
        <f t="shared" si="37"/>
        <v>5.6925904231651392E-2</v>
      </c>
      <c r="BK36" s="57" t="str">
        <f t="shared" si="38"/>
        <v/>
      </c>
      <c r="BM36" s="57">
        <f t="shared" si="39"/>
        <v>2</v>
      </c>
      <c r="BO36" s="57" t="str">
        <f t="shared" si="40"/>
        <v/>
      </c>
      <c r="BQ36" s="57" t="str">
        <f t="shared" si="41"/>
        <v/>
      </c>
      <c r="BS36" s="57" t="str">
        <f t="shared" si="42"/>
        <v/>
      </c>
      <c r="BU36" s="57" t="str">
        <f t="shared" si="43"/>
        <v/>
      </c>
      <c r="BW36" s="57" t="str">
        <f t="shared" si="44"/>
        <v/>
      </c>
      <c r="BY36" s="57" t="str">
        <f t="shared" si="45"/>
        <v/>
      </c>
      <c r="CA36" s="58">
        <f t="shared" si="46"/>
        <v>2</v>
      </c>
      <c r="CB36" s="59" t="str">
        <f t="shared" si="47"/>
        <v>Fast-hyperaccurate</v>
      </c>
      <c r="CI36">
        <f t="shared" si="48"/>
        <v>11</v>
      </c>
      <c r="CJ36">
        <f t="shared" si="49"/>
        <v>6.7594196313443078</v>
      </c>
      <c r="CK36">
        <f t="shared" si="50"/>
        <v>5.8764164368998628</v>
      </c>
    </row>
    <row r="37" spans="2:89" x14ac:dyDescent="0.3">
      <c r="B37" s="3">
        <v>57</v>
      </c>
      <c r="C37" s="3">
        <v>33</v>
      </c>
      <c r="D37" s="3">
        <v>16</v>
      </c>
      <c r="E37" s="26">
        <v>0</v>
      </c>
      <c r="F37" s="26">
        <v>30</v>
      </c>
      <c r="G37" s="3">
        <v>32</v>
      </c>
      <c r="J37">
        <f t="shared" si="0"/>
        <v>0.81888888888888878</v>
      </c>
      <c r="K37">
        <f t="shared" si="15"/>
        <v>1.5088376913825734</v>
      </c>
      <c r="L37" s="33">
        <f t="shared" si="16"/>
        <v>29.738705230606403</v>
      </c>
      <c r="M37">
        <f t="shared" si="1"/>
        <v>29.742488137206898</v>
      </c>
      <c r="O37" s="33">
        <f t="shared" si="2"/>
        <v>-12.74074074074074</v>
      </c>
      <c r="P37" s="33">
        <f t="shared" si="3"/>
        <v>2.4212962962962958</v>
      </c>
      <c r="Q37" s="33">
        <f t="shared" si="4"/>
        <v>-0.5</v>
      </c>
      <c r="S37">
        <f>'Parameters from R'!D$17+'Parameters from R'!D$18*Computation!$O37+'Parameters from R'!D$19*Computation!$P37+'Parameters from R'!D$20*Computation!$O37*Computation!$P37+'Parameters from R'!D$21*Computation!$Q37+'Parameters from R'!D$22*Computation!$O37*Computation!$Q37+'Parameters from R'!D$23*Computation!$P37*Computation!$Q37+'Parameters from R'!D$24*Computation!$O37*Computation!$P37*Computation!$Q37</f>
        <v>27.811545183470507</v>
      </c>
      <c r="T37">
        <f>'Parameters from R'!E$17+'Parameters from R'!E$18*Computation!$O37+'Parameters from R'!E$19*Computation!$P37+'Parameters from R'!E$20*Computation!$O37*Computation!$P37+'Parameters from R'!E$21*Computation!$Q37+'Parameters from R'!E$22*Computation!$O37*Computation!$Q37+'Parameters from R'!E$23*Computation!$P37*Computation!$Q37+'Parameters from R'!E$24*Computation!$O37*Computation!$P37*Computation!$Q37</f>
        <v>31.50425593621399</v>
      </c>
      <c r="U37">
        <f>'Parameters from R'!F$17+'Parameters from R'!F$18*Computation!$O37+'Parameters from R'!F$19*Computation!$P37+'Parameters from R'!F$20*Computation!$O37*Computation!$P37+'Parameters from R'!F$21*Computation!$Q37+'Parameters from R'!F$22*Computation!$O37*Computation!$Q37+'Parameters from R'!F$23*Computation!$P37*Computation!$Q37+'Parameters from R'!F$24*Computation!$O37*Computation!$P37*Computation!$Q37</f>
        <v>29.524498377914952</v>
      </c>
      <c r="V37">
        <f t="shared" si="5"/>
        <v>2.188454816529493</v>
      </c>
      <c r="W37">
        <f t="shared" si="6"/>
        <v>0.49574406378600955</v>
      </c>
      <c r="X37">
        <f t="shared" si="7"/>
        <v>0.21420685269145068</v>
      </c>
      <c r="Z37" s="21">
        <f>IF(F37="","",V37/'Parameters from R'!$D$25)</f>
        <v>0.53704676256803541</v>
      </c>
      <c r="AA37" s="21">
        <f t="shared" si="17"/>
        <v>70.438234341592093</v>
      </c>
      <c r="AB37" s="21">
        <f t="shared" si="18"/>
        <v>4</v>
      </c>
      <c r="AD37" s="21">
        <f>IF(G37="","",X37/'Parameters from R'!$F$25)</f>
        <v>6.7774110197889856E-2</v>
      </c>
      <c r="AE37" s="21">
        <f t="shared" si="19"/>
        <v>52.701727328430728</v>
      </c>
      <c r="AF37" s="21">
        <f t="shared" si="20"/>
        <v>4</v>
      </c>
      <c r="AI37">
        <f t="shared" si="21"/>
        <v>0.53704676256803541</v>
      </c>
      <c r="AJ37">
        <f t="shared" si="22"/>
        <v>6.7774110197889856E-2</v>
      </c>
      <c r="AL37" s="48">
        <f t="shared" si="23"/>
        <v>0.6041626008785147</v>
      </c>
      <c r="AM37" s="45">
        <f t="shared" si="24"/>
        <v>0.83317945807814631</v>
      </c>
      <c r="AO37" s="60">
        <f t="shared" si="25"/>
        <v>0.53704676256803541</v>
      </c>
      <c r="AP37" s="60">
        <f t="shared" si="26"/>
        <v>6.7774110197889856E-2</v>
      </c>
      <c r="AQ37" s="21">
        <f t="shared" si="27"/>
        <v>0.99213092759541222</v>
      </c>
      <c r="AR37" s="21">
        <f t="shared" si="28"/>
        <v>0.1252047223896407</v>
      </c>
      <c r="AT37" s="55">
        <f t="shared" si="29"/>
        <v>0.12545176287791113</v>
      </c>
      <c r="AV37" s="55">
        <f t="shared" si="30"/>
        <v>0.64795738291046634</v>
      </c>
      <c r="AX37" s="55">
        <f t="shared" si="31"/>
        <v>1.3227208908990282</v>
      </c>
      <c r="AZ37" s="55">
        <f t="shared" si="32"/>
        <v>1.7961121337429475</v>
      </c>
      <c r="BB37" s="55">
        <f t="shared" si="33"/>
        <v>1.9960615860215396</v>
      </c>
      <c r="BD37" s="55">
        <f t="shared" si="34"/>
        <v>1.8921287561716882</v>
      </c>
      <c r="BF37" s="55">
        <f t="shared" si="35"/>
        <v>1.5001364753845836</v>
      </c>
      <c r="BH37" s="55">
        <f t="shared" si="36"/>
        <v>0.87976201499118911</v>
      </c>
      <c r="BJ37" s="56">
        <f t="shared" si="37"/>
        <v>0.12545176287791113</v>
      </c>
      <c r="BK37" s="57">
        <f t="shared" si="38"/>
        <v>1</v>
      </c>
      <c r="BM37" s="57" t="str">
        <f t="shared" si="39"/>
        <v/>
      </c>
      <c r="BO37" s="57" t="str">
        <f t="shared" si="40"/>
        <v/>
      </c>
      <c r="BQ37" s="57" t="str">
        <f t="shared" si="41"/>
        <v/>
      </c>
      <c r="BS37" s="57" t="str">
        <f t="shared" si="42"/>
        <v/>
      </c>
      <c r="BU37" s="57" t="str">
        <f t="shared" si="43"/>
        <v/>
      </c>
      <c r="BW37" s="57" t="str">
        <f t="shared" si="44"/>
        <v/>
      </c>
      <c r="BY37" s="57" t="str">
        <f t="shared" si="45"/>
        <v/>
      </c>
      <c r="CA37" s="58">
        <f t="shared" si="46"/>
        <v>1</v>
      </c>
      <c r="CB37" s="59" t="str">
        <f t="shared" si="47"/>
        <v>Fast</v>
      </c>
      <c r="CI37">
        <f t="shared" si="48"/>
        <v>16</v>
      </c>
      <c r="CJ37">
        <f t="shared" si="49"/>
        <v>2.188454816529493</v>
      </c>
      <c r="CK37">
        <f t="shared" si="50"/>
        <v>0.21420685269145068</v>
      </c>
    </row>
    <row r="38" spans="2:89" x14ac:dyDescent="0.3">
      <c r="B38" s="3">
        <v>76</v>
      </c>
      <c r="C38" s="3">
        <v>34</v>
      </c>
      <c r="D38" s="3">
        <v>16</v>
      </c>
      <c r="E38" s="26">
        <v>0</v>
      </c>
      <c r="F38" s="3">
        <v>20</v>
      </c>
      <c r="G38" s="3">
        <v>28</v>
      </c>
      <c r="J38">
        <f t="shared" si="0"/>
        <v>0.72777777777777786</v>
      </c>
      <c r="K38">
        <f t="shared" si="15"/>
        <v>0.98337702509052527</v>
      </c>
      <c r="L38" s="33">
        <f t="shared" si="16"/>
        <v>25.650639359035857</v>
      </c>
      <c r="M38">
        <f t="shared" si="1"/>
        <v>25.653116876054831</v>
      </c>
      <c r="O38" s="33">
        <f t="shared" si="2"/>
        <v>-11.74074074074074</v>
      </c>
      <c r="P38" s="33">
        <f t="shared" si="3"/>
        <v>2.4212962962962958</v>
      </c>
      <c r="Q38" s="33">
        <f t="shared" si="4"/>
        <v>-0.5</v>
      </c>
      <c r="S38">
        <f>'Parameters from R'!D$17+'Parameters from R'!D$18*Computation!$O38+'Parameters from R'!D$19*Computation!$P38+'Parameters from R'!D$20*Computation!$O38*Computation!$P38+'Parameters from R'!D$21*Computation!$Q38+'Parameters from R'!D$22*Computation!$O38*Computation!$Q38+'Parameters from R'!D$23*Computation!$P38*Computation!$Q38+'Parameters from R'!D$24*Computation!$O38*Computation!$P38*Computation!$Q38</f>
        <v>27.78866624828532</v>
      </c>
      <c r="T38">
        <f>'Parameters from R'!E$17+'Parameters from R'!E$18*Computation!$O38+'Parameters from R'!E$19*Computation!$P38+'Parameters from R'!E$20*Computation!$O38*Computation!$P38+'Parameters from R'!E$21*Computation!$Q38+'Parameters from R'!E$22*Computation!$O38*Computation!$Q38+'Parameters from R'!E$23*Computation!$P38*Computation!$Q38+'Parameters from R'!E$24*Computation!$O38*Computation!$P38*Computation!$Q38</f>
        <v>31.501869547325104</v>
      </c>
      <c r="U38">
        <f>'Parameters from R'!F$17+'Parameters from R'!F$18*Computation!$O38+'Parameters from R'!F$19*Computation!$P38+'Parameters from R'!F$20*Computation!$O38*Computation!$P38+'Parameters from R'!F$21*Computation!$Q38+'Parameters from R'!F$22*Computation!$O38*Computation!$Q38+'Parameters from R'!F$23*Computation!$P38*Computation!$Q38+'Parameters from R'!F$24*Computation!$O38*Computation!$P38*Computation!$Q38</f>
        <v>29.519648192729768</v>
      </c>
      <c r="V38">
        <f t="shared" si="5"/>
        <v>-7.7886662482853204</v>
      </c>
      <c r="W38">
        <f t="shared" si="6"/>
        <v>-3.5018695473251036</v>
      </c>
      <c r="X38">
        <f t="shared" si="7"/>
        <v>-3.8690088336939112</v>
      </c>
      <c r="Z38" s="21">
        <f>IF(F38="","",V38/'Parameters from R'!$D$25)</f>
        <v>-1.9113385214860736</v>
      </c>
      <c r="AA38" s="21">
        <f t="shared" si="17"/>
        <v>2.7980545855927845</v>
      </c>
      <c r="AB38" s="21">
        <f t="shared" si="18"/>
        <v>0</v>
      </c>
      <c r="AD38" s="21">
        <f>IF(G38="","",X38/'Parameters from R'!$F$25)</f>
        <v>-1.224137452918405</v>
      </c>
      <c r="AE38" s="21">
        <f t="shared" si="19"/>
        <v>11.045018972378823</v>
      </c>
      <c r="AF38" s="21">
        <f t="shared" si="20"/>
        <v>2</v>
      </c>
      <c r="AI38">
        <f t="shared" si="21"/>
        <v>-1.9113385214860736</v>
      </c>
      <c r="AJ38">
        <f t="shared" si="22"/>
        <v>-1.224137452918405</v>
      </c>
      <c r="AL38" s="48">
        <f t="shared" si="23"/>
        <v>1.9214194967157061</v>
      </c>
      <c r="AM38" s="45">
        <f t="shared" si="24"/>
        <v>0.15787898752004936</v>
      </c>
      <c r="AO38" s="60">
        <f t="shared" si="25"/>
        <v>-1.9113385214860736</v>
      </c>
      <c r="AP38" s="60">
        <f t="shared" si="26"/>
        <v>-1.224137452918405</v>
      </c>
      <c r="AQ38" s="21">
        <f t="shared" si="27"/>
        <v>-0.84209516433828002</v>
      </c>
      <c r="AR38" s="21">
        <f t="shared" si="28"/>
        <v>-0.53932896658540908</v>
      </c>
      <c r="AT38" s="55">
        <f t="shared" si="29"/>
        <v>1.9194244785030121</v>
      </c>
      <c r="AV38" s="55">
        <f t="shared" si="30"/>
        <v>1.988373390825211</v>
      </c>
      <c r="AX38" s="55">
        <f t="shared" si="31"/>
        <v>1.7546104790439438</v>
      </c>
      <c r="AZ38" s="55">
        <f t="shared" si="32"/>
        <v>1.2537240274118366</v>
      </c>
      <c r="BB38" s="55">
        <f t="shared" si="33"/>
        <v>0.56196945764288664</v>
      </c>
      <c r="BD38" s="55">
        <f t="shared" si="34"/>
        <v>0.21533986778637376</v>
      </c>
      <c r="BF38" s="55">
        <f t="shared" si="35"/>
        <v>0.95986565040592109</v>
      </c>
      <c r="BH38" s="55">
        <f t="shared" si="36"/>
        <v>1.5582605889549555</v>
      </c>
      <c r="BJ38" s="56">
        <f t="shared" si="37"/>
        <v>0.21533986778637376</v>
      </c>
      <c r="BK38" s="57" t="str">
        <f t="shared" si="38"/>
        <v/>
      </c>
      <c r="BM38" s="57" t="str">
        <f t="shared" si="39"/>
        <v/>
      </c>
      <c r="BO38" s="57" t="str">
        <f t="shared" si="40"/>
        <v/>
      </c>
      <c r="BQ38" s="57" t="str">
        <f t="shared" si="41"/>
        <v/>
      </c>
      <c r="BS38" s="57" t="str">
        <f t="shared" si="42"/>
        <v/>
      </c>
      <c r="BU38" s="57">
        <f t="shared" si="43"/>
        <v>6</v>
      </c>
      <c r="BW38" s="57" t="str">
        <f t="shared" si="44"/>
        <v/>
      </c>
      <c r="BY38" s="57" t="str">
        <f t="shared" si="45"/>
        <v/>
      </c>
      <c r="CA38" s="58">
        <f t="shared" si="46"/>
        <v>6</v>
      </c>
      <c r="CB38" s="59" t="str">
        <f t="shared" si="47"/>
        <v>Slow-inaccurate</v>
      </c>
      <c r="CI38">
        <f t="shared" si="48"/>
        <v>16</v>
      </c>
      <c r="CJ38">
        <f t="shared" si="49"/>
        <v>-7.7886662482853204</v>
      </c>
      <c r="CK38">
        <f t="shared" si="50"/>
        <v>-3.8690088336939112</v>
      </c>
    </row>
    <row r="39" spans="2:89" x14ac:dyDescent="0.3">
      <c r="B39" s="3">
        <v>124</v>
      </c>
      <c r="C39" s="3">
        <v>34</v>
      </c>
      <c r="D39" s="3">
        <v>18</v>
      </c>
      <c r="E39" s="26">
        <v>0</v>
      </c>
      <c r="F39" s="28">
        <v>27</v>
      </c>
      <c r="G39" s="27">
        <v>34</v>
      </c>
      <c r="J39">
        <f t="shared" si="0"/>
        <v>0.86444444444444435</v>
      </c>
      <c r="K39">
        <f t="shared" si="15"/>
        <v>1.8527054794451341</v>
      </c>
      <c r="L39" s="33">
        <f t="shared" si="16"/>
        <v>32.413984768903369</v>
      </c>
      <c r="M39">
        <f t="shared" si="1"/>
        <v>32.419066202762622</v>
      </c>
      <c r="O39" s="33">
        <f t="shared" si="2"/>
        <v>-11.74074074074074</v>
      </c>
      <c r="P39" s="33">
        <f t="shared" si="3"/>
        <v>4.4212962962962958</v>
      </c>
      <c r="Q39" s="33">
        <f t="shared" si="4"/>
        <v>-0.5</v>
      </c>
      <c r="S39">
        <f>'Parameters from R'!D$17+'Parameters from R'!D$18*Computation!$O39+'Parameters from R'!D$19*Computation!$P39+'Parameters from R'!D$20*Computation!$O39*Computation!$P39+'Parameters from R'!D$21*Computation!$Q39+'Parameters from R'!D$22*Computation!$O39*Computation!$Q39+'Parameters from R'!D$23*Computation!$P39*Computation!$Q39+'Parameters from R'!D$24*Computation!$O39*Computation!$P39*Computation!$Q39</f>
        <v>27.256032174211246</v>
      </c>
      <c r="T39">
        <f>'Parameters from R'!E$17+'Parameters from R'!E$18*Computation!$O39+'Parameters from R'!E$19*Computation!$P39+'Parameters from R'!E$20*Computation!$O39*Computation!$P39+'Parameters from R'!E$21*Computation!$Q39+'Parameters from R'!E$22*Computation!$O39*Computation!$Q39+'Parameters from R'!E$23*Computation!$P39*Computation!$Q39+'Parameters from R'!E$24*Computation!$O39*Computation!$P39*Computation!$Q39</f>
        <v>31.271433991769548</v>
      </c>
      <c r="U39">
        <f>'Parameters from R'!F$17+'Parameters from R'!F$18*Computation!$O39+'Parameters from R'!F$19*Computation!$P39+'Parameters from R'!F$20*Computation!$O39*Computation!$P39+'Parameters from R'!F$21*Computation!$Q39+'Parameters from R'!F$22*Computation!$O39*Computation!$Q39+'Parameters from R'!F$23*Computation!$P39*Computation!$Q39+'Parameters from R'!F$24*Computation!$O39*Computation!$P39*Computation!$Q39</f>
        <v>29.295774118655693</v>
      </c>
      <c r="V39">
        <f t="shared" si="5"/>
        <v>-0.25603217421124569</v>
      </c>
      <c r="W39">
        <f t="shared" si="6"/>
        <v>2.7285660082304517</v>
      </c>
      <c r="X39">
        <f t="shared" si="7"/>
        <v>3.1182106502476756</v>
      </c>
      <c r="Z39" s="21">
        <f>IF(F39="","",V39/'Parameters from R'!$D$25)</f>
        <v>-6.2830289771053038E-2</v>
      </c>
      <c r="AA39" s="21">
        <f t="shared" si="17"/>
        <v>47.495082288144985</v>
      </c>
      <c r="AB39" s="21">
        <f t="shared" si="18"/>
        <v>3</v>
      </c>
      <c r="AD39" s="21">
        <f>IF(G39="","",X39/'Parameters from R'!$F$25)</f>
        <v>0.98658819535774078</v>
      </c>
      <c r="AE39" s="21">
        <f t="shared" si="19"/>
        <v>83.807772021233973</v>
      </c>
      <c r="AF39" s="21">
        <f t="shared" si="20"/>
        <v>4</v>
      </c>
      <c r="AI39">
        <f t="shared" si="21"/>
        <v>-6.2830289771053038E-2</v>
      </c>
      <c r="AJ39">
        <f t="shared" si="22"/>
        <v>0.98658819535774078</v>
      </c>
      <c r="AL39" s="48">
        <f t="shared" si="23"/>
        <v>1.2294422523810695</v>
      </c>
      <c r="AM39" s="45">
        <f t="shared" si="24"/>
        <v>0.46965160459563715</v>
      </c>
      <c r="AO39" s="60">
        <f t="shared" si="25"/>
        <v>-6.2830289771053038E-2</v>
      </c>
      <c r="AP39" s="60">
        <f t="shared" si="26"/>
        <v>0.98658819535774078</v>
      </c>
      <c r="AQ39" s="21">
        <f t="shared" si="27"/>
        <v>-6.3555661595813925E-2</v>
      </c>
      <c r="AR39" s="21">
        <f t="shared" si="28"/>
        <v>0.99797829529460125</v>
      </c>
      <c r="AT39" s="55">
        <f t="shared" si="29"/>
        <v>1.4584619718016743</v>
      </c>
      <c r="AV39" s="55">
        <f t="shared" si="30"/>
        <v>0.82372740541685774</v>
      </c>
      <c r="AX39" s="55">
        <f t="shared" si="31"/>
        <v>6.3587808664849019E-2</v>
      </c>
      <c r="AZ39" s="55">
        <f t="shared" si="32"/>
        <v>0.70623245553146197</v>
      </c>
      <c r="BB39" s="55">
        <f t="shared" si="33"/>
        <v>1.3685352303862595</v>
      </c>
      <c r="BD39" s="55">
        <f t="shared" si="34"/>
        <v>1.8224909222175052</v>
      </c>
      <c r="BF39" s="55">
        <f t="shared" si="35"/>
        <v>1.9989888920624852</v>
      </c>
      <c r="BH39" s="55">
        <f t="shared" si="36"/>
        <v>1.8711589239703832</v>
      </c>
      <c r="BJ39" s="56">
        <f t="shared" si="37"/>
        <v>6.3587808664849019E-2</v>
      </c>
      <c r="BK39" s="57" t="str">
        <f t="shared" si="38"/>
        <v/>
      </c>
      <c r="BM39" s="57" t="str">
        <f t="shared" si="39"/>
        <v/>
      </c>
      <c r="BO39" s="57">
        <f t="shared" si="40"/>
        <v>3</v>
      </c>
      <c r="BQ39" s="57" t="str">
        <f t="shared" si="41"/>
        <v/>
      </c>
      <c r="BS39" s="57" t="str">
        <f t="shared" si="42"/>
        <v/>
      </c>
      <c r="BU39" s="57" t="str">
        <f t="shared" si="43"/>
        <v/>
      </c>
      <c r="BW39" s="57" t="str">
        <f t="shared" si="44"/>
        <v/>
      </c>
      <c r="BY39" s="57" t="str">
        <f t="shared" si="45"/>
        <v/>
      </c>
      <c r="CA39" s="58">
        <f t="shared" si="46"/>
        <v>3</v>
      </c>
      <c r="CB39" s="59" t="str">
        <f t="shared" si="47"/>
        <v>Hyperaccurate</v>
      </c>
      <c r="CI39">
        <f t="shared" si="48"/>
        <v>18</v>
      </c>
      <c r="CJ39">
        <f t="shared" si="49"/>
        <v>-0.25603217421124569</v>
      </c>
      <c r="CK39">
        <f t="shared" si="50"/>
        <v>3.1182106502476756</v>
      </c>
    </row>
    <row r="40" spans="2:89" x14ac:dyDescent="0.3">
      <c r="B40" s="3">
        <v>101</v>
      </c>
      <c r="C40" s="3">
        <v>35</v>
      </c>
      <c r="D40" s="3">
        <v>10</v>
      </c>
      <c r="E40" s="26">
        <v>0</v>
      </c>
      <c r="F40" s="28">
        <v>26</v>
      </c>
      <c r="G40" s="27">
        <v>32</v>
      </c>
      <c r="J40">
        <f t="shared" si="0"/>
        <v>0.81888888888888878</v>
      </c>
      <c r="K40">
        <f t="shared" si="15"/>
        <v>1.5088376913825734</v>
      </c>
      <c r="L40" s="33">
        <f t="shared" si="16"/>
        <v>29.738705230606403</v>
      </c>
      <c r="M40">
        <f t="shared" si="1"/>
        <v>29.742488137206898</v>
      </c>
      <c r="O40" s="33">
        <f t="shared" si="2"/>
        <v>-10.74074074074074</v>
      </c>
      <c r="P40" s="33">
        <f t="shared" si="3"/>
        <v>-3.5787037037037042</v>
      </c>
      <c r="Q40" s="33">
        <f t="shared" si="4"/>
        <v>-0.5</v>
      </c>
      <c r="S40">
        <f>'Parameters from R'!D$17+'Parameters from R'!D$18*Computation!$O40+'Parameters from R'!D$19*Computation!$P40+'Parameters from R'!D$20*Computation!$O40*Computation!$P40+'Parameters from R'!D$21*Computation!$Q40+'Parameters from R'!D$22*Computation!$O40*Computation!$Q40+'Parameters from R'!D$23*Computation!$P40*Computation!$Q40+'Parameters from R'!D$24*Computation!$O40*Computation!$P40*Computation!$Q40</f>
        <v>29.246749535322358</v>
      </c>
      <c r="T40">
        <f>'Parameters from R'!E$17+'Parameters from R'!E$18*Computation!$O40+'Parameters from R'!E$19*Computation!$P40+'Parameters from R'!E$20*Computation!$O40*Computation!$P40+'Parameters from R'!E$21*Computation!$Q40+'Parameters from R'!E$22*Computation!$O40*Computation!$Q40+'Parameters from R'!E$23*Computation!$P40*Computation!$Q40+'Parameters from R'!E$24*Computation!$O40*Computation!$P40*Computation!$Q40</f>
        <v>32.14074982510288</v>
      </c>
      <c r="U40">
        <f>'Parameters from R'!F$17+'Parameters from R'!F$18*Computation!$O40+'Parameters from R'!F$19*Computation!$P40+'Parameters from R'!F$20*Computation!$O40*Computation!$P40+'Parameters from R'!F$21*Computation!$Q40+'Parameters from R'!F$22*Computation!$O40*Computation!$Q40+'Parameters from R'!F$23*Computation!$P40*Computation!$Q40+'Parameters from R'!F$24*Computation!$O40*Computation!$P40*Computation!$Q40</f>
        <v>30.139140229766802</v>
      </c>
      <c r="V40">
        <f t="shared" si="5"/>
        <v>-3.2467495353223583</v>
      </c>
      <c r="W40">
        <f t="shared" si="6"/>
        <v>-0.14074982510287981</v>
      </c>
      <c r="X40">
        <f t="shared" si="7"/>
        <v>-0.40043499916039949</v>
      </c>
      <c r="Z40" s="21">
        <f>IF(F40="","",V40/'Parameters from R'!$D$25)</f>
        <v>-0.79675226266689858</v>
      </c>
      <c r="AA40" s="21">
        <f t="shared" si="17"/>
        <v>21.279746229958715</v>
      </c>
      <c r="AB40" s="21">
        <f t="shared" si="18"/>
        <v>2</v>
      </c>
      <c r="AD40" s="21">
        <f>IF(G40="","",X40/'Parameters from R'!$F$25)</f>
        <v>-0.12669588026336756</v>
      </c>
      <c r="AE40" s="21">
        <f t="shared" si="19"/>
        <v>44.959055331786438</v>
      </c>
      <c r="AF40" s="21">
        <f t="shared" si="20"/>
        <v>3</v>
      </c>
      <c r="AI40">
        <f t="shared" si="21"/>
        <v>-0.79675226266689858</v>
      </c>
      <c r="AJ40">
        <f t="shared" si="22"/>
        <v>-0.12669588026336756</v>
      </c>
      <c r="AL40" s="48">
        <f t="shared" si="23"/>
        <v>0.8823687520342276</v>
      </c>
      <c r="AM40" s="45">
        <f t="shared" si="24"/>
        <v>0.67753957999137815</v>
      </c>
      <c r="AO40" s="60">
        <f t="shared" si="25"/>
        <v>-0.79675226266689858</v>
      </c>
      <c r="AP40" s="60">
        <f t="shared" si="26"/>
        <v>-0.12669588026336756</v>
      </c>
      <c r="AQ40" s="21">
        <f t="shared" si="27"/>
        <v>-0.98759187445308882</v>
      </c>
      <c r="AR40" s="21">
        <f t="shared" si="28"/>
        <v>-0.1570423175906239</v>
      </c>
      <c r="AT40" s="55">
        <f t="shared" si="29"/>
        <v>1.9937862846619689</v>
      </c>
      <c r="AV40" s="55">
        <f t="shared" si="30"/>
        <v>1.9023031299832813</v>
      </c>
      <c r="AX40" s="55">
        <f t="shared" si="31"/>
        <v>1.5212115681854539</v>
      </c>
      <c r="AZ40" s="55">
        <f t="shared" si="32"/>
        <v>0.90852933494859589</v>
      </c>
      <c r="BB40" s="55">
        <f t="shared" si="33"/>
        <v>0.1575317463047442</v>
      </c>
      <c r="BD40" s="55">
        <f t="shared" si="34"/>
        <v>0.61744862268516854</v>
      </c>
      <c r="BF40" s="55">
        <f t="shared" si="35"/>
        <v>1.2984280360569669</v>
      </c>
      <c r="BH40" s="55">
        <f t="shared" si="36"/>
        <v>1.781733551218549</v>
      </c>
      <c r="BJ40" s="56">
        <f t="shared" si="37"/>
        <v>0.1575317463047442</v>
      </c>
      <c r="BK40" s="57" t="str">
        <f t="shared" si="38"/>
        <v/>
      </c>
      <c r="BM40" s="57" t="str">
        <f t="shared" si="39"/>
        <v/>
      </c>
      <c r="BO40" s="57" t="str">
        <f t="shared" si="40"/>
        <v/>
      </c>
      <c r="BQ40" s="57" t="str">
        <f t="shared" si="41"/>
        <v/>
      </c>
      <c r="BS40" s="57">
        <f t="shared" si="42"/>
        <v>5</v>
      </c>
      <c r="BU40" s="57" t="str">
        <f t="shared" si="43"/>
        <v/>
      </c>
      <c r="BW40" s="57" t="str">
        <f t="shared" si="44"/>
        <v/>
      </c>
      <c r="BY40" s="57" t="str">
        <f t="shared" si="45"/>
        <v/>
      </c>
      <c r="CA40" s="58">
        <f t="shared" si="46"/>
        <v>5</v>
      </c>
      <c r="CB40" s="59" t="str">
        <f t="shared" si="47"/>
        <v>Slow</v>
      </c>
      <c r="CI40">
        <f t="shared" si="48"/>
        <v>10</v>
      </c>
      <c r="CJ40">
        <f t="shared" si="49"/>
        <v>-3.2467495353223583</v>
      </c>
      <c r="CK40">
        <f t="shared" si="50"/>
        <v>-0.40043499916039949</v>
      </c>
    </row>
    <row r="41" spans="2:89" x14ac:dyDescent="0.3">
      <c r="B41" s="22">
        <v>42</v>
      </c>
      <c r="C41" s="22">
        <v>35</v>
      </c>
      <c r="D41" s="22">
        <v>18</v>
      </c>
      <c r="E41" s="23">
        <v>0</v>
      </c>
      <c r="F41" s="22">
        <v>30</v>
      </c>
      <c r="G41" s="22">
        <v>33</v>
      </c>
      <c r="J41">
        <f t="shared" si="0"/>
        <v>0.84166666666666656</v>
      </c>
      <c r="K41">
        <f t="shared" si="15"/>
        <v>1.6706815376748181</v>
      </c>
      <c r="L41" s="33">
        <f t="shared" si="16"/>
        <v>30.997844776140539</v>
      </c>
      <c r="M41">
        <f t="shared" si="1"/>
        <v>31.002184398110423</v>
      </c>
      <c r="O41" s="33">
        <f t="shared" si="2"/>
        <v>-10.74074074074074</v>
      </c>
      <c r="P41" s="33">
        <f t="shared" si="3"/>
        <v>4.4212962962962958</v>
      </c>
      <c r="Q41" s="33">
        <f t="shared" si="4"/>
        <v>-0.5</v>
      </c>
      <c r="S41">
        <f>'Parameters from R'!D$17+'Parameters from R'!D$18*Computation!$O41+'Parameters from R'!D$19*Computation!$P41+'Parameters from R'!D$20*Computation!$O41*Computation!$P41+'Parameters from R'!D$21*Computation!$Q41+'Parameters from R'!D$22*Computation!$O41*Computation!$Q41+'Parameters from R'!D$23*Computation!$P41*Computation!$Q41+'Parameters from R'!D$24*Computation!$O41*Computation!$P41*Computation!$Q41</f>
        <v>27.272133239026061</v>
      </c>
      <c r="T41">
        <f>'Parameters from R'!E$17+'Parameters from R'!E$18*Computation!$O41+'Parameters from R'!E$19*Computation!$P41+'Parameters from R'!E$20*Computation!$O41*Computation!$P41+'Parameters from R'!E$21*Computation!$Q41+'Parameters from R'!E$22*Computation!$O41*Computation!$Q41+'Parameters from R'!E$23*Computation!$P41*Computation!$Q41+'Parameters from R'!E$24*Computation!$O41*Computation!$P41*Computation!$Q41</f>
        <v>31.285727602880659</v>
      </c>
      <c r="U41">
        <f>'Parameters from R'!F$17+'Parameters from R'!F$18*Computation!$O41+'Parameters from R'!F$19*Computation!$P41+'Parameters from R'!F$20*Computation!$O41*Computation!$P41+'Parameters from R'!F$21*Computation!$Q41+'Parameters from R'!F$22*Computation!$O41*Computation!$Q41+'Parameters from R'!F$23*Computation!$P41*Computation!$Q41+'Parameters from R'!F$24*Computation!$O41*Computation!$P41*Computation!$Q41</f>
        <v>29.306683933470509</v>
      </c>
      <c r="V41">
        <f t="shared" si="5"/>
        <v>2.7278667609739387</v>
      </c>
      <c r="W41">
        <f t="shared" si="6"/>
        <v>1.7142723971193412</v>
      </c>
      <c r="X41">
        <f t="shared" si="7"/>
        <v>1.6911608426700298</v>
      </c>
      <c r="Z41" s="21">
        <f>IF(F41="","",V41/'Parameters from R'!$D$25)</f>
        <v>0.66941844155650787</v>
      </c>
      <c r="AA41" s="21">
        <f t="shared" si="17"/>
        <v>74.838570452326266</v>
      </c>
      <c r="AB41" s="21">
        <f t="shared" si="18"/>
        <v>4</v>
      </c>
      <c r="AD41" s="21">
        <f>IF(G41="","",X41/'Parameters from R'!$F$25)</f>
        <v>0.53507588517054661</v>
      </c>
      <c r="AE41" s="21">
        <f t="shared" si="19"/>
        <v>70.370130781513765</v>
      </c>
      <c r="AF41" s="21">
        <f t="shared" si="20"/>
        <v>4</v>
      </c>
      <c r="AI41">
        <f t="shared" si="21"/>
        <v>0.66941844155650787</v>
      </c>
      <c r="AJ41">
        <f t="shared" si="22"/>
        <v>0.53507588517054661</v>
      </c>
      <c r="AL41" s="48">
        <f t="shared" si="23"/>
        <v>0.69771048901796828</v>
      </c>
      <c r="AM41" s="45">
        <f t="shared" si="24"/>
        <v>0.78395789671546467</v>
      </c>
      <c r="AO41" s="60">
        <f t="shared" si="25"/>
        <v>0.66941844155650787</v>
      </c>
      <c r="AP41" s="60">
        <f t="shared" si="26"/>
        <v>0.53507588517054661</v>
      </c>
      <c r="AQ41" s="21">
        <f t="shared" si="27"/>
        <v>0.78112993301961753</v>
      </c>
      <c r="AR41" s="21">
        <f t="shared" si="28"/>
        <v>0.62436850316200909</v>
      </c>
      <c r="AT41" s="55">
        <f t="shared" si="29"/>
        <v>0.66161932707620086</v>
      </c>
      <c r="AV41" s="55">
        <f t="shared" si="30"/>
        <v>0.11101824020298447</v>
      </c>
      <c r="AX41" s="55">
        <f t="shared" si="31"/>
        <v>0.86675428679411892</v>
      </c>
      <c r="AZ41" s="55">
        <f t="shared" si="32"/>
        <v>1.490534850368024</v>
      </c>
      <c r="BB41" s="55">
        <f t="shared" si="33"/>
        <v>1.8873949947054631</v>
      </c>
      <c r="BD41" s="55">
        <f t="shared" si="34"/>
        <v>1.9969163603772273</v>
      </c>
      <c r="BF41" s="55">
        <f t="shared" si="35"/>
        <v>1.8024253122734428</v>
      </c>
      <c r="BH41" s="55">
        <f t="shared" si="36"/>
        <v>1.3335313494021697</v>
      </c>
      <c r="BJ41" s="56">
        <f t="shared" si="37"/>
        <v>0.11101824020298447</v>
      </c>
      <c r="BK41" s="57" t="str">
        <f t="shared" si="38"/>
        <v/>
      </c>
      <c r="BM41" s="57">
        <f t="shared" si="39"/>
        <v>2</v>
      </c>
      <c r="BO41" s="57" t="str">
        <f t="shared" si="40"/>
        <v/>
      </c>
      <c r="BQ41" s="57" t="str">
        <f t="shared" si="41"/>
        <v/>
      </c>
      <c r="BS41" s="57" t="str">
        <f t="shared" si="42"/>
        <v/>
      </c>
      <c r="BU41" s="57" t="str">
        <f t="shared" si="43"/>
        <v/>
      </c>
      <c r="BW41" s="57" t="str">
        <f t="shared" si="44"/>
        <v/>
      </c>
      <c r="BY41" s="57" t="str">
        <f t="shared" si="45"/>
        <v/>
      </c>
      <c r="CA41" s="58">
        <f t="shared" si="46"/>
        <v>2</v>
      </c>
      <c r="CB41" s="59" t="str">
        <f t="shared" si="47"/>
        <v>Fast-hyperaccurate</v>
      </c>
      <c r="CI41">
        <f t="shared" si="48"/>
        <v>18</v>
      </c>
      <c r="CJ41">
        <f t="shared" si="49"/>
        <v>2.7278667609739387</v>
      </c>
      <c r="CK41">
        <f t="shared" si="50"/>
        <v>1.6911608426700298</v>
      </c>
    </row>
    <row r="42" spans="2:89" x14ac:dyDescent="0.3">
      <c r="B42" s="3">
        <v>100</v>
      </c>
      <c r="C42" s="3">
        <v>37</v>
      </c>
      <c r="D42" s="3">
        <v>10</v>
      </c>
      <c r="E42" s="26">
        <v>0</v>
      </c>
      <c r="F42" s="28">
        <v>22</v>
      </c>
      <c r="G42" s="27">
        <v>29</v>
      </c>
      <c r="J42">
        <f t="shared" si="0"/>
        <v>0.75055555555555564</v>
      </c>
      <c r="K42">
        <f t="shared" si="15"/>
        <v>1.101577450217945</v>
      </c>
      <c r="L42" s="33">
        <f t="shared" si="16"/>
        <v>26.570234592259208</v>
      </c>
      <c r="M42">
        <f t="shared" si="1"/>
        <v>26.572950780314954</v>
      </c>
      <c r="O42" s="33">
        <f t="shared" si="2"/>
        <v>-8.7407407407407405</v>
      </c>
      <c r="P42" s="33">
        <f t="shared" si="3"/>
        <v>-3.5787037037037042</v>
      </c>
      <c r="Q42" s="33">
        <f t="shared" si="4"/>
        <v>-0.5</v>
      </c>
      <c r="S42">
        <f>'Parameters from R'!D$17+'Parameters from R'!D$18*Computation!$O42+'Parameters from R'!D$19*Computation!$P42+'Parameters from R'!D$20*Computation!$O42*Computation!$P42+'Parameters from R'!D$21*Computation!$Q42+'Parameters from R'!D$22*Computation!$O42*Computation!$Q42+'Parameters from R'!D$23*Computation!$P42*Computation!$Q42+'Parameters from R'!D$24*Computation!$O42*Computation!$P42*Computation!$Q42</f>
        <v>28.967111664951986</v>
      </c>
      <c r="T42">
        <f>'Parameters from R'!E$17+'Parameters from R'!E$18*Computation!$O42+'Parameters from R'!E$19*Computation!$P42+'Parameters from R'!E$20*Computation!$O42*Computation!$P42+'Parameters from R'!E$21*Computation!$Q42+'Parameters from R'!E$22*Computation!$O42*Computation!$Q42+'Parameters from R'!E$23*Computation!$P42*Computation!$Q42+'Parameters from R'!E$24*Computation!$O42*Computation!$P42*Computation!$Q42</f>
        <v>32.035897047325101</v>
      </c>
      <c r="U42">
        <f>'Parameters from R'!F$17+'Parameters from R'!F$18*Computation!$O42+'Parameters from R'!F$19*Computation!$P42+'Parameters from R'!F$20*Computation!$O42*Computation!$P42+'Parameters from R'!F$21*Computation!$Q42+'Parameters from R'!F$22*Computation!$O42*Computation!$Q42+'Parameters from R'!F$23*Computation!$P42*Computation!$Q42+'Parameters from R'!F$24*Computation!$O42*Computation!$P42*Computation!$Q42</f>
        <v>30.034879859396433</v>
      </c>
      <c r="V42">
        <f t="shared" si="5"/>
        <v>-6.967111664951986</v>
      </c>
      <c r="W42">
        <f t="shared" si="6"/>
        <v>-3.0358970473251006</v>
      </c>
      <c r="X42">
        <f t="shared" si="7"/>
        <v>-3.4646452671372252</v>
      </c>
      <c r="Z42" s="21">
        <f>IF(F42="","",V42/'Parameters from R'!$D$25)</f>
        <v>-1.7097290452841452</v>
      </c>
      <c r="AA42" s="21">
        <f t="shared" si="17"/>
        <v>4.3657994566598255</v>
      </c>
      <c r="AB42" s="21">
        <f t="shared" si="18"/>
        <v>1</v>
      </c>
      <c r="AD42" s="21">
        <f>IF(G42="","",X42/'Parameters from R'!$F$25)</f>
        <v>-1.0961985911337166</v>
      </c>
      <c r="AE42" s="21">
        <f t="shared" si="19"/>
        <v>13.649593802398464</v>
      </c>
      <c r="AF42" s="21">
        <f t="shared" si="20"/>
        <v>2</v>
      </c>
      <c r="AI42">
        <f t="shared" si="21"/>
        <v>-1.7097290452841452</v>
      </c>
      <c r="AJ42">
        <f t="shared" si="22"/>
        <v>-1.0961985911337166</v>
      </c>
      <c r="AL42" s="48">
        <f t="shared" si="23"/>
        <v>1.718892867097555</v>
      </c>
      <c r="AM42" s="45">
        <f t="shared" si="24"/>
        <v>0.2282539750603203</v>
      </c>
      <c r="AO42" s="60">
        <f t="shared" si="25"/>
        <v>-1.7097290452841452</v>
      </c>
      <c r="AP42" s="60">
        <f t="shared" si="26"/>
        <v>-1.0961985911337166</v>
      </c>
      <c r="AQ42" s="21">
        <f t="shared" si="27"/>
        <v>-0.84183027115592202</v>
      </c>
      <c r="AR42" s="21">
        <f t="shared" si="28"/>
        <v>-0.53974234090494222</v>
      </c>
      <c r="AT42" s="55">
        <f t="shared" si="29"/>
        <v>1.9192864669746004</v>
      </c>
      <c r="AV42" s="55">
        <f t="shared" si="30"/>
        <v>1.988426193093346</v>
      </c>
      <c r="AX42" s="55">
        <f t="shared" si="31"/>
        <v>1.7548460564419561</v>
      </c>
      <c r="AZ42" s="55">
        <f t="shared" si="32"/>
        <v>1.2541065154163928</v>
      </c>
      <c r="BB42" s="55">
        <f t="shared" si="33"/>
        <v>0.5624406259225555</v>
      </c>
      <c r="BD42" s="55">
        <f t="shared" si="34"/>
        <v>0.21485175033102052</v>
      </c>
      <c r="BF42" s="55">
        <f t="shared" si="35"/>
        <v>0.95943489523266534</v>
      </c>
      <c r="BH42" s="55">
        <f t="shared" si="36"/>
        <v>1.55795277463412</v>
      </c>
      <c r="BJ42" s="56">
        <f t="shared" si="37"/>
        <v>0.21485175033102052</v>
      </c>
      <c r="BK42" s="57" t="str">
        <f t="shared" si="38"/>
        <v/>
      </c>
      <c r="BM42" s="57" t="str">
        <f t="shared" si="39"/>
        <v/>
      </c>
      <c r="BO42" s="57" t="str">
        <f t="shared" si="40"/>
        <v/>
      </c>
      <c r="BQ42" s="57" t="str">
        <f t="shared" si="41"/>
        <v/>
      </c>
      <c r="BS42" s="57" t="str">
        <f t="shared" si="42"/>
        <v/>
      </c>
      <c r="BU42" s="57">
        <f t="shared" si="43"/>
        <v>6</v>
      </c>
      <c r="BW42" s="57" t="str">
        <f t="shared" si="44"/>
        <v/>
      </c>
      <c r="BY42" s="57" t="str">
        <f t="shared" si="45"/>
        <v/>
      </c>
      <c r="CA42" s="58">
        <f t="shared" si="46"/>
        <v>6</v>
      </c>
      <c r="CB42" s="59" t="str">
        <f t="shared" si="47"/>
        <v>Slow-inaccurate</v>
      </c>
      <c r="CI42">
        <f t="shared" si="48"/>
        <v>10</v>
      </c>
      <c r="CJ42">
        <f t="shared" si="49"/>
        <v>-6.967111664951986</v>
      </c>
      <c r="CK42">
        <f t="shared" si="50"/>
        <v>-3.4646452671372252</v>
      </c>
    </row>
    <row r="43" spans="2:89" x14ac:dyDescent="0.3">
      <c r="B43" s="3">
        <v>94</v>
      </c>
      <c r="C43" s="3">
        <v>37</v>
      </c>
      <c r="D43" s="3">
        <v>13</v>
      </c>
      <c r="E43" s="26">
        <v>0</v>
      </c>
      <c r="F43" s="28">
        <v>29</v>
      </c>
      <c r="G43" s="27">
        <v>33</v>
      </c>
      <c r="J43">
        <f t="shared" si="0"/>
        <v>0.84166666666666656</v>
      </c>
      <c r="K43">
        <f t="shared" si="15"/>
        <v>1.6706815376748181</v>
      </c>
      <c r="L43" s="33">
        <f t="shared" si="16"/>
        <v>30.997844776140539</v>
      </c>
      <c r="M43">
        <f t="shared" si="1"/>
        <v>31.002184398110423</v>
      </c>
      <c r="O43" s="33">
        <f t="shared" si="2"/>
        <v>-8.7407407407407405</v>
      </c>
      <c r="P43" s="33">
        <f t="shared" si="3"/>
        <v>-0.57870370370370416</v>
      </c>
      <c r="Q43" s="33">
        <f t="shared" si="4"/>
        <v>-0.5</v>
      </c>
      <c r="S43">
        <f>'Parameters from R'!D$17+'Parameters from R'!D$18*Computation!$O43+'Parameters from R'!D$19*Computation!$P43+'Parameters from R'!D$20*Computation!$O43*Computation!$P43+'Parameters from R'!D$21*Computation!$Q43+'Parameters from R'!D$22*Computation!$O43*Computation!$Q43+'Parameters from R'!D$23*Computation!$P43*Computation!$Q43+'Parameters from R'!D$24*Computation!$O43*Computation!$P43*Computation!$Q43</f>
        <v>28.343570553840877</v>
      </c>
      <c r="T43">
        <f>'Parameters from R'!E$17+'Parameters from R'!E$18*Computation!$O43+'Parameters from R'!E$19*Computation!$P43+'Parameters from R'!E$20*Computation!$O43*Computation!$P43+'Parameters from R'!E$21*Computation!$Q43+'Parameters from R'!E$22*Computation!$O43*Computation!$Q43+'Parameters from R'!E$23*Computation!$P43*Computation!$Q43+'Parameters from R'!E$24*Computation!$O43*Computation!$P43*Computation!$Q43</f>
        <v>31.76530371399177</v>
      </c>
      <c r="U43">
        <f>'Parameters from R'!F$17+'Parameters from R'!F$18*Computation!$O43+'Parameters from R'!F$19*Computation!$P43+'Parameters from R'!F$20*Computation!$O43*Computation!$P43+'Parameters from R'!F$21*Computation!$Q43+'Parameters from R'!F$22*Computation!$O43*Computation!$Q43+'Parameters from R'!F$23*Computation!$P43*Computation!$Q43+'Parameters from R'!F$24*Computation!$O43*Computation!$P43*Computation!$Q43</f>
        <v>29.769988748285321</v>
      </c>
      <c r="V43">
        <f t="shared" si="5"/>
        <v>0.65642944615912313</v>
      </c>
      <c r="W43">
        <f t="shared" si="6"/>
        <v>1.23469628600823</v>
      </c>
      <c r="X43">
        <f t="shared" si="7"/>
        <v>1.2278560278552177</v>
      </c>
      <c r="Z43" s="21">
        <f>IF(F43="","",V43/'Parameters from R'!$D$25)</f>
        <v>0.16108777126737386</v>
      </c>
      <c r="AA43" s="21">
        <f t="shared" si="17"/>
        <v>56.398786421249383</v>
      </c>
      <c r="AB43" s="21">
        <f t="shared" si="18"/>
        <v>4</v>
      </c>
      <c r="AD43" s="21">
        <f>IF(G43="","",X43/'Parameters from R'!$F$25)</f>
        <v>0.38848827053572665</v>
      </c>
      <c r="AE43" s="21">
        <f t="shared" si="19"/>
        <v>65.117263371783693</v>
      </c>
      <c r="AF43" s="21">
        <f t="shared" si="20"/>
        <v>4</v>
      </c>
      <c r="AI43">
        <f t="shared" si="21"/>
        <v>0.16108777126737386</v>
      </c>
      <c r="AJ43">
        <f t="shared" si="22"/>
        <v>0.38848827053572665</v>
      </c>
      <c r="AL43" s="48">
        <f t="shared" si="23"/>
        <v>0.39397053045567815</v>
      </c>
      <c r="AM43" s="45">
        <f t="shared" si="24"/>
        <v>0.92532857397665624</v>
      </c>
      <c r="AO43" s="60">
        <f t="shared" si="25"/>
        <v>0.16108777126737386</v>
      </c>
      <c r="AP43" s="60">
        <f t="shared" si="26"/>
        <v>0.38848827053572665</v>
      </c>
      <c r="AQ43" s="21">
        <f t="shared" si="27"/>
        <v>0.3830297707884765</v>
      </c>
      <c r="AR43" s="21">
        <f t="shared" si="28"/>
        <v>0.92373599837276399</v>
      </c>
      <c r="AT43" s="55">
        <f t="shared" si="29"/>
        <v>1.1108287259623091</v>
      </c>
      <c r="AV43" s="55">
        <f t="shared" si="30"/>
        <v>0.38981293771149306</v>
      </c>
      <c r="AX43" s="55">
        <f t="shared" si="31"/>
        <v>0.39054833664281796</v>
      </c>
      <c r="AZ43" s="55">
        <f t="shared" si="32"/>
        <v>1.1114521670727477</v>
      </c>
      <c r="BB43" s="55">
        <f t="shared" si="33"/>
        <v>1.6631474804048354</v>
      </c>
      <c r="BD43" s="55">
        <f t="shared" si="34"/>
        <v>1.9616436663147403</v>
      </c>
      <c r="BF43" s="55">
        <f t="shared" si="35"/>
        <v>1.9614973863723417</v>
      </c>
      <c r="BH43" s="55">
        <f t="shared" si="36"/>
        <v>1.66273091037284</v>
      </c>
      <c r="BJ43" s="56">
        <f t="shared" si="37"/>
        <v>0.38981293771149306</v>
      </c>
      <c r="BK43" s="57" t="str">
        <f t="shared" si="38"/>
        <v/>
      </c>
      <c r="BM43" s="57">
        <f t="shared" si="39"/>
        <v>2</v>
      </c>
      <c r="BO43" s="57" t="str">
        <f t="shared" si="40"/>
        <v/>
      </c>
      <c r="BQ43" s="57" t="str">
        <f t="shared" si="41"/>
        <v/>
      </c>
      <c r="BS43" s="57" t="str">
        <f t="shared" si="42"/>
        <v/>
      </c>
      <c r="BU43" s="57" t="str">
        <f t="shared" si="43"/>
        <v/>
      </c>
      <c r="BW43" s="57" t="str">
        <f t="shared" si="44"/>
        <v/>
      </c>
      <c r="BY43" s="57" t="str">
        <f t="shared" si="45"/>
        <v/>
      </c>
      <c r="CA43" s="58">
        <f t="shared" si="46"/>
        <v>2</v>
      </c>
      <c r="CB43" s="59" t="str">
        <f t="shared" si="47"/>
        <v>Fast-hyperaccurate</v>
      </c>
      <c r="CI43">
        <f t="shared" si="48"/>
        <v>13</v>
      </c>
      <c r="CJ43">
        <f t="shared" si="49"/>
        <v>0.65642944615912313</v>
      </c>
      <c r="CK43">
        <f t="shared" si="50"/>
        <v>1.2278560278552177</v>
      </c>
    </row>
    <row r="44" spans="2:89" x14ac:dyDescent="0.3">
      <c r="B44" s="3">
        <v>118</v>
      </c>
      <c r="C44" s="3">
        <v>37</v>
      </c>
      <c r="D44" s="3">
        <v>17</v>
      </c>
      <c r="E44" s="26">
        <v>0</v>
      </c>
      <c r="F44" s="28">
        <v>28</v>
      </c>
      <c r="G44" s="27">
        <v>31</v>
      </c>
      <c r="J44">
        <f t="shared" si="0"/>
        <v>0.79611111111111121</v>
      </c>
      <c r="K44">
        <f t="shared" si="15"/>
        <v>1.3621635797736023</v>
      </c>
      <c r="L44" s="33">
        <f t="shared" si="16"/>
        <v>28.597585698020296</v>
      </c>
      <c r="M44">
        <f t="shared" si="1"/>
        <v>28.600934947570003</v>
      </c>
      <c r="O44" s="33">
        <f t="shared" si="2"/>
        <v>-8.7407407407407405</v>
      </c>
      <c r="P44" s="33">
        <f t="shared" si="3"/>
        <v>3.4212962962962958</v>
      </c>
      <c r="Q44" s="33">
        <f t="shared" si="4"/>
        <v>-0.5</v>
      </c>
      <c r="S44">
        <f>'Parameters from R'!D$17+'Parameters from R'!D$18*Computation!$O44+'Parameters from R'!D$19*Computation!$P44+'Parameters from R'!D$20*Computation!$O44*Computation!$P44+'Parameters from R'!D$21*Computation!$Q44+'Parameters from R'!D$22*Computation!$O44*Computation!$Q44+'Parameters from R'!D$23*Computation!$P44*Computation!$Q44+'Parameters from R'!D$24*Computation!$O44*Computation!$P44*Computation!$Q44</f>
        <v>27.51218240569273</v>
      </c>
      <c r="T44">
        <f>'Parameters from R'!E$17+'Parameters from R'!E$18*Computation!$O44+'Parameters from R'!E$19*Computation!$P44+'Parameters from R'!E$20*Computation!$O44*Computation!$P44+'Parameters from R'!E$21*Computation!$Q44+'Parameters from R'!E$22*Computation!$O44*Computation!$Q44+'Parameters from R'!E$23*Computation!$P44*Computation!$Q44+'Parameters from R'!E$24*Computation!$O44*Computation!$P44*Computation!$Q44</f>
        <v>31.404512602880661</v>
      </c>
      <c r="U44">
        <f>'Parameters from R'!F$17+'Parameters from R'!F$18*Computation!$O44+'Parameters from R'!F$19*Computation!$P44+'Parameters from R'!F$20*Computation!$O44*Computation!$P44+'Parameters from R'!F$21*Computation!$Q44+'Parameters from R'!F$22*Computation!$O44*Computation!$Q44+'Parameters from R'!F$23*Computation!$P44*Computation!$Q44+'Parameters from R'!F$24*Computation!$O44*Computation!$P44*Computation!$Q44</f>
        <v>29.416800600137176</v>
      </c>
      <c r="V44">
        <f t="shared" si="5"/>
        <v>0.48781759430726979</v>
      </c>
      <c r="W44">
        <f t="shared" si="6"/>
        <v>-0.40451260288066138</v>
      </c>
      <c r="X44">
        <f t="shared" si="7"/>
        <v>-0.81921490211687953</v>
      </c>
      <c r="Z44" s="21">
        <f>IF(F44="","",V44/'Parameters from R'!$D$25)</f>
        <v>0.11971042662964475</v>
      </c>
      <c r="AA44" s="21">
        <f t="shared" si="17"/>
        <v>54.764372974755901</v>
      </c>
      <c r="AB44" s="21">
        <f t="shared" si="18"/>
        <v>4</v>
      </c>
      <c r="AD44" s="21">
        <f>IF(G44="","",X44/'Parameters from R'!$F$25)</f>
        <v>-0.25919600775703333</v>
      </c>
      <c r="AE44" s="21">
        <f t="shared" si="19"/>
        <v>39.774200561407902</v>
      </c>
      <c r="AF44" s="21">
        <f t="shared" si="20"/>
        <v>3</v>
      </c>
      <c r="AI44">
        <f t="shared" si="21"/>
        <v>0.11971042662964475</v>
      </c>
      <c r="AJ44">
        <f t="shared" si="22"/>
        <v>-0.25919600775703333</v>
      </c>
      <c r="AL44" s="48">
        <f t="shared" si="23"/>
        <v>0.40931262448394884</v>
      </c>
      <c r="AM44" s="45">
        <f t="shared" si="24"/>
        <v>0.91964420974030214</v>
      </c>
      <c r="AO44" s="60">
        <f t="shared" si="25"/>
        <v>0.11971042662964475</v>
      </c>
      <c r="AP44" s="60">
        <f t="shared" si="26"/>
        <v>-0.25919600775703333</v>
      </c>
      <c r="AQ44" s="21">
        <f t="shared" si="27"/>
        <v>0.41929349292848428</v>
      </c>
      <c r="AR44" s="21">
        <f t="shared" si="28"/>
        <v>-0.9078507403686088</v>
      </c>
      <c r="AT44" s="55">
        <f t="shared" si="29"/>
        <v>1.0776887371328661</v>
      </c>
      <c r="AV44" s="55">
        <f t="shared" si="30"/>
        <v>1.6404036958399881</v>
      </c>
      <c r="AX44" s="55">
        <f t="shared" si="31"/>
        <v>1.9533820621520046</v>
      </c>
      <c r="AZ44" s="55">
        <f t="shared" si="32"/>
        <v>1.9689757169538664</v>
      </c>
      <c r="BB44" s="55">
        <f t="shared" si="33"/>
        <v>1.684810667658823</v>
      </c>
      <c r="BD44" s="55">
        <f t="shared" si="34"/>
        <v>1.1441484670594582</v>
      </c>
      <c r="BF44" s="55">
        <f t="shared" si="35"/>
        <v>0.42930003408197215</v>
      </c>
      <c r="BH44" s="55">
        <f t="shared" si="36"/>
        <v>0.35090543746999431</v>
      </c>
      <c r="BJ44" s="56">
        <f t="shared" si="37"/>
        <v>0.35090543746999431</v>
      </c>
      <c r="BK44" s="57" t="str">
        <f t="shared" si="38"/>
        <v/>
      </c>
      <c r="BM44" s="57" t="str">
        <f t="shared" si="39"/>
        <v/>
      </c>
      <c r="BO44" s="57" t="str">
        <f t="shared" si="40"/>
        <v/>
      </c>
      <c r="BQ44" s="57" t="str">
        <f t="shared" si="41"/>
        <v/>
      </c>
      <c r="BS44" s="57" t="str">
        <f t="shared" si="42"/>
        <v/>
      </c>
      <c r="BU44" s="57" t="str">
        <f t="shared" si="43"/>
        <v/>
      </c>
      <c r="BW44" s="57" t="str">
        <f t="shared" si="44"/>
        <v/>
      </c>
      <c r="BY44" s="57">
        <f t="shared" si="45"/>
        <v>8</v>
      </c>
      <c r="CA44" s="58">
        <f t="shared" si="46"/>
        <v>8</v>
      </c>
      <c r="CB44" s="59" t="str">
        <f t="shared" si="47"/>
        <v>Fast-inaccurate</v>
      </c>
      <c r="CI44">
        <f t="shared" si="48"/>
        <v>17</v>
      </c>
      <c r="CJ44">
        <f t="shared" si="49"/>
        <v>0.48781759430726979</v>
      </c>
      <c r="CK44">
        <f t="shared" si="50"/>
        <v>-0.81921490211687953</v>
      </c>
    </row>
    <row r="45" spans="2:89" x14ac:dyDescent="0.3">
      <c r="B45" s="3">
        <v>104</v>
      </c>
      <c r="C45" s="3">
        <v>37</v>
      </c>
      <c r="D45" s="3">
        <v>18</v>
      </c>
      <c r="E45" s="26">
        <v>0</v>
      </c>
      <c r="F45" s="28">
        <v>30</v>
      </c>
      <c r="G45" s="27">
        <v>33</v>
      </c>
      <c r="J45">
        <f t="shared" si="0"/>
        <v>0.84166666666666656</v>
      </c>
      <c r="K45">
        <f t="shared" si="15"/>
        <v>1.6706815376748181</v>
      </c>
      <c r="L45" s="33">
        <f t="shared" si="16"/>
        <v>30.997844776140539</v>
      </c>
      <c r="M45">
        <f t="shared" si="1"/>
        <v>31.002184398110423</v>
      </c>
      <c r="O45" s="33">
        <f t="shared" si="2"/>
        <v>-8.7407407407407405</v>
      </c>
      <c r="P45" s="33">
        <f t="shared" si="3"/>
        <v>4.4212962962962958</v>
      </c>
      <c r="Q45" s="33">
        <f t="shared" si="4"/>
        <v>-0.5</v>
      </c>
      <c r="S45">
        <f>'Parameters from R'!D$17+'Parameters from R'!D$18*Computation!$O45+'Parameters from R'!D$19*Computation!$P45+'Parameters from R'!D$20*Computation!$O45*Computation!$P45+'Parameters from R'!D$21*Computation!$Q45+'Parameters from R'!D$22*Computation!$O45*Computation!$Q45+'Parameters from R'!D$23*Computation!$P45*Computation!$Q45+'Parameters from R'!D$24*Computation!$O45*Computation!$P45*Computation!$Q45</f>
        <v>27.304335368655689</v>
      </c>
      <c r="T45">
        <f>'Parameters from R'!E$17+'Parameters from R'!E$18*Computation!$O45+'Parameters from R'!E$19*Computation!$P45+'Parameters from R'!E$20*Computation!$O45*Computation!$P45+'Parameters from R'!E$21*Computation!$Q45+'Parameters from R'!E$22*Computation!$O45*Computation!$Q45+'Parameters from R'!E$23*Computation!$P45*Computation!$Q45+'Parameters from R'!E$24*Computation!$O45*Computation!$P45*Computation!$Q45</f>
        <v>31.31431482510288</v>
      </c>
      <c r="U45">
        <f>'Parameters from R'!F$17+'Parameters from R'!F$18*Computation!$O45+'Parameters from R'!F$19*Computation!$P45+'Parameters from R'!F$20*Computation!$O45*Computation!$P45+'Parameters from R'!F$21*Computation!$Q45+'Parameters from R'!F$22*Computation!$O45*Computation!$Q45+'Parameters from R'!F$23*Computation!$P45*Computation!$Q45+'Parameters from R'!F$24*Computation!$O45*Computation!$P45*Computation!$Q45</f>
        <v>29.328503563100139</v>
      </c>
      <c r="V45">
        <f t="shared" si="5"/>
        <v>2.6956646313443109</v>
      </c>
      <c r="W45">
        <f t="shared" si="6"/>
        <v>1.6856851748971202</v>
      </c>
      <c r="X45">
        <f t="shared" si="7"/>
        <v>1.6693412130404006</v>
      </c>
      <c r="Z45" s="21">
        <f>IF(F45="","",V45/'Parameters from R'!$D$25)</f>
        <v>0.66151603967241823</v>
      </c>
      <c r="AA45" s="21">
        <f t="shared" si="17"/>
        <v>74.585928411587417</v>
      </c>
      <c r="AB45" s="21">
        <f t="shared" si="18"/>
        <v>4</v>
      </c>
      <c r="AD45" s="21">
        <f>IF(G45="","",X45/'Parameters from R'!$F$25)</f>
        <v>0.52817224990204414</v>
      </c>
      <c r="AE45" s="21">
        <f t="shared" si="19"/>
        <v>70.131010600022563</v>
      </c>
      <c r="AF45" s="21">
        <f t="shared" si="20"/>
        <v>4</v>
      </c>
      <c r="AI45">
        <f t="shared" si="21"/>
        <v>0.66151603967241823</v>
      </c>
      <c r="AJ45">
        <f t="shared" si="22"/>
        <v>0.52817224990204414</v>
      </c>
      <c r="AL45" s="48">
        <f t="shared" si="23"/>
        <v>0.68927549738156635</v>
      </c>
      <c r="AM45" s="45">
        <f t="shared" si="24"/>
        <v>0.78855718167554967</v>
      </c>
      <c r="AO45" s="60">
        <f t="shared" si="25"/>
        <v>0.66151603967241823</v>
      </c>
      <c r="AP45" s="60">
        <f t="shared" si="26"/>
        <v>0.52817224990204414</v>
      </c>
      <c r="AQ45" s="21">
        <f t="shared" si="27"/>
        <v>0.78146809336223899</v>
      </c>
      <c r="AR45" s="21">
        <f t="shared" si="28"/>
        <v>0.62394520517172569</v>
      </c>
      <c r="AT45" s="55">
        <f t="shared" si="29"/>
        <v>0.66110801937014951</v>
      </c>
      <c r="AV45" s="55">
        <f t="shared" si="30"/>
        <v>0.11155918820859011</v>
      </c>
      <c r="AX45" s="55">
        <f t="shared" si="31"/>
        <v>0.86724252066913132</v>
      </c>
      <c r="AZ45" s="55">
        <f t="shared" si="32"/>
        <v>1.4908960409308236</v>
      </c>
      <c r="BB45" s="55">
        <f t="shared" si="33"/>
        <v>1.8875741539670643</v>
      </c>
      <c r="BD45" s="55">
        <f t="shared" si="34"/>
        <v>1.996886212964134</v>
      </c>
      <c r="BF45" s="55">
        <f t="shared" si="35"/>
        <v>1.8021904478560116</v>
      </c>
      <c r="BH45" s="55">
        <f t="shared" si="36"/>
        <v>1.3331275239589031</v>
      </c>
      <c r="BJ45" s="56">
        <f t="shared" si="37"/>
        <v>0.11155918820859011</v>
      </c>
      <c r="BK45" s="57" t="str">
        <f t="shared" si="38"/>
        <v/>
      </c>
      <c r="BM45" s="57">
        <f t="shared" si="39"/>
        <v>2</v>
      </c>
      <c r="BO45" s="57" t="str">
        <f t="shared" si="40"/>
        <v/>
      </c>
      <c r="BQ45" s="57" t="str">
        <f t="shared" si="41"/>
        <v/>
      </c>
      <c r="BS45" s="57" t="str">
        <f t="shared" si="42"/>
        <v/>
      </c>
      <c r="BU45" s="57" t="str">
        <f t="shared" si="43"/>
        <v/>
      </c>
      <c r="BW45" s="57" t="str">
        <f t="shared" si="44"/>
        <v/>
      </c>
      <c r="BY45" s="57" t="str">
        <f t="shared" si="45"/>
        <v/>
      </c>
      <c r="CA45" s="58">
        <f t="shared" si="46"/>
        <v>2</v>
      </c>
      <c r="CB45" s="59" t="str">
        <f t="shared" si="47"/>
        <v>Fast-hyperaccurate</v>
      </c>
      <c r="CI45">
        <f t="shared" si="48"/>
        <v>18</v>
      </c>
      <c r="CJ45">
        <f t="shared" si="49"/>
        <v>2.6956646313443109</v>
      </c>
      <c r="CK45">
        <f t="shared" si="50"/>
        <v>1.6693412130404006</v>
      </c>
    </row>
    <row r="46" spans="2:89" x14ac:dyDescent="0.3">
      <c r="B46" s="3">
        <v>45</v>
      </c>
      <c r="C46" s="3">
        <v>39</v>
      </c>
      <c r="D46" s="26">
        <v>18</v>
      </c>
      <c r="E46" s="26">
        <v>0</v>
      </c>
      <c r="F46" s="3">
        <v>21</v>
      </c>
      <c r="G46" s="3">
        <v>28</v>
      </c>
      <c r="J46">
        <f t="shared" si="0"/>
        <v>0.72777777777777786</v>
      </c>
      <c r="K46">
        <f t="shared" si="15"/>
        <v>0.98337702509052527</v>
      </c>
      <c r="L46" s="33">
        <f t="shared" si="16"/>
        <v>25.650639359035857</v>
      </c>
      <c r="M46">
        <f t="shared" si="1"/>
        <v>25.653116876054831</v>
      </c>
      <c r="O46" s="33">
        <f t="shared" si="2"/>
        <v>-6.7407407407407405</v>
      </c>
      <c r="P46" s="33">
        <f t="shared" si="3"/>
        <v>4.4212962962962958</v>
      </c>
      <c r="Q46" s="33">
        <f t="shared" si="4"/>
        <v>-0.5</v>
      </c>
      <c r="S46">
        <f>'Parameters from R'!D$17+'Parameters from R'!D$18*Computation!$O46+'Parameters from R'!D$19*Computation!$P46+'Parameters from R'!D$20*Computation!$O46*Computation!$P46+'Parameters from R'!D$21*Computation!$Q46+'Parameters from R'!D$22*Computation!$O46*Computation!$Q46+'Parameters from R'!D$23*Computation!$P46*Computation!$Q46+'Parameters from R'!D$24*Computation!$O46*Computation!$P46*Computation!$Q46</f>
        <v>27.33653749828532</v>
      </c>
      <c r="T46">
        <f>'Parameters from R'!E$17+'Parameters from R'!E$18*Computation!$O46+'Parameters from R'!E$19*Computation!$P46+'Parameters from R'!E$20*Computation!$O46*Computation!$P46+'Parameters from R'!E$21*Computation!$Q46+'Parameters from R'!E$22*Computation!$O46*Computation!$Q46+'Parameters from R'!E$23*Computation!$P46*Computation!$Q46+'Parameters from R'!E$24*Computation!$O46*Computation!$P46*Computation!$Q46</f>
        <v>31.342902047325104</v>
      </c>
      <c r="U46">
        <f>'Parameters from R'!F$17+'Parameters from R'!F$18*Computation!$O46+'Parameters from R'!F$19*Computation!$P46+'Parameters from R'!F$20*Computation!$O46*Computation!$P46+'Parameters from R'!F$21*Computation!$Q46+'Parameters from R'!F$22*Computation!$O46*Computation!$Q46+'Parameters from R'!F$23*Computation!$P46*Computation!$Q46+'Parameters from R'!F$24*Computation!$O46*Computation!$P46*Computation!$Q46</f>
        <v>29.350323192729768</v>
      </c>
      <c r="V46">
        <f t="shared" si="5"/>
        <v>-6.3365374982853204</v>
      </c>
      <c r="W46">
        <f t="shared" si="6"/>
        <v>-3.3429020473251043</v>
      </c>
      <c r="X46">
        <f t="shared" si="7"/>
        <v>-3.6996838336939106</v>
      </c>
      <c r="Z46" s="21">
        <f>IF(F46="","",V46/'Parameters from R'!$D$25)</f>
        <v>-1.554986159020491</v>
      </c>
      <c r="AA46" s="21">
        <f t="shared" si="17"/>
        <v>5.9974682879504853</v>
      </c>
      <c r="AB46" s="21">
        <f t="shared" si="18"/>
        <v>1</v>
      </c>
      <c r="AD46" s="21">
        <f>IF(G46="","",X46/'Parameters from R'!$F$25)</f>
        <v>-1.1705637643782543</v>
      </c>
      <c r="AE46" s="21">
        <f t="shared" si="19"/>
        <v>12.088708480276036</v>
      </c>
      <c r="AF46" s="21">
        <f t="shared" si="20"/>
        <v>2</v>
      </c>
      <c r="AI46">
        <f t="shared" si="21"/>
        <v>-1.554986159020491</v>
      </c>
      <c r="AJ46">
        <f t="shared" si="22"/>
        <v>-1.1705637643782543</v>
      </c>
      <c r="AL46" s="48">
        <f t="shared" si="23"/>
        <v>1.5983679710749212</v>
      </c>
      <c r="AM46" s="45">
        <f t="shared" si="24"/>
        <v>0.27876390181227695</v>
      </c>
      <c r="AO46" s="60">
        <f t="shared" si="25"/>
        <v>-1.554986159020491</v>
      </c>
      <c r="AP46" s="60">
        <f t="shared" si="26"/>
        <v>-1.1705637643782543</v>
      </c>
      <c r="AQ46" s="21">
        <f t="shared" si="27"/>
        <v>-0.79893232455497376</v>
      </c>
      <c r="AR46" s="21">
        <f t="shared" si="28"/>
        <v>-0.60142093477130143</v>
      </c>
      <c r="AT46" s="55">
        <f t="shared" si="29"/>
        <v>1.8968037982643189</v>
      </c>
      <c r="AV46" s="55">
        <f t="shared" si="30"/>
        <v>1.9950936247335829</v>
      </c>
      <c r="AX46" s="55">
        <f t="shared" si="31"/>
        <v>1.789648532405903</v>
      </c>
      <c r="AZ46" s="55">
        <f t="shared" si="32"/>
        <v>1.3117456742237696</v>
      </c>
      <c r="BB46" s="55">
        <f t="shared" si="33"/>
        <v>0.63414142814521457</v>
      </c>
      <c r="BD46" s="55">
        <f t="shared" si="34"/>
        <v>0.14000510186208828</v>
      </c>
      <c r="BF46" s="55">
        <f t="shared" si="35"/>
        <v>0.89283712426029704</v>
      </c>
      <c r="BH46" s="55">
        <f t="shared" si="36"/>
        <v>1.5097427880785614</v>
      </c>
      <c r="BJ46" s="56">
        <f t="shared" si="37"/>
        <v>0.14000510186208828</v>
      </c>
      <c r="BK46" s="57" t="str">
        <f t="shared" si="38"/>
        <v/>
      </c>
      <c r="BM46" s="57" t="str">
        <f t="shared" si="39"/>
        <v/>
      </c>
      <c r="BO46" s="57" t="str">
        <f t="shared" si="40"/>
        <v/>
      </c>
      <c r="BQ46" s="57" t="str">
        <f t="shared" si="41"/>
        <v/>
      </c>
      <c r="BS46" s="57" t="str">
        <f t="shared" si="42"/>
        <v/>
      </c>
      <c r="BU46" s="57">
        <f t="shared" si="43"/>
        <v>6</v>
      </c>
      <c r="BW46" s="57" t="str">
        <f t="shared" si="44"/>
        <v/>
      </c>
      <c r="BY46" s="57" t="str">
        <f t="shared" si="45"/>
        <v/>
      </c>
      <c r="CA46" s="58">
        <f t="shared" si="46"/>
        <v>6</v>
      </c>
      <c r="CB46" s="59" t="str">
        <f t="shared" si="47"/>
        <v>Slow-inaccurate</v>
      </c>
      <c r="CI46">
        <f t="shared" si="48"/>
        <v>18</v>
      </c>
      <c r="CJ46">
        <f t="shared" si="49"/>
        <v>-6.3365374982853204</v>
      </c>
      <c r="CK46">
        <f t="shared" si="50"/>
        <v>-3.6996838336939106</v>
      </c>
    </row>
    <row r="47" spans="2:89" x14ac:dyDescent="0.3">
      <c r="B47" s="3">
        <v>171</v>
      </c>
      <c r="C47" s="3">
        <v>40</v>
      </c>
      <c r="D47" s="3">
        <v>13</v>
      </c>
      <c r="E47" s="26">
        <v>0</v>
      </c>
      <c r="F47" s="26">
        <v>26</v>
      </c>
      <c r="G47" s="26">
        <v>29</v>
      </c>
      <c r="J47">
        <f t="shared" si="0"/>
        <v>0.75055555555555564</v>
      </c>
      <c r="K47">
        <f t="shared" si="15"/>
        <v>1.101577450217945</v>
      </c>
      <c r="L47" s="33">
        <f t="shared" si="16"/>
        <v>26.570234592259208</v>
      </c>
      <c r="M47">
        <f t="shared" si="1"/>
        <v>26.572950780314954</v>
      </c>
      <c r="O47" s="33">
        <f t="shared" si="2"/>
        <v>-5.7407407407407405</v>
      </c>
      <c r="P47" s="33">
        <f t="shared" si="3"/>
        <v>-0.57870370370370416</v>
      </c>
      <c r="Q47" s="33">
        <f t="shared" si="4"/>
        <v>-0.5</v>
      </c>
      <c r="S47">
        <f>'Parameters from R'!D$17+'Parameters from R'!D$18*Computation!$O47+'Parameters from R'!D$19*Computation!$P47+'Parameters from R'!D$20*Computation!$O47*Computation!$P47+'Parameters from R'!D$21*Computation!$Q47+'Parameters from R'!D$22*Computation!$O47*Computation!$Q47+'Parameters from R'!D$23*Computation!$P47*Computation!$Q47+'Parameters from R'!D$24*Computation!$O47*Computation!$P47*Computation!$Q47</f>
        <v>28.099523748285325</v>
      </c>
      <c r="T47">
        <f>'Parameters from R'!E$17+'Parameters from R'!E$18*Computation!$O47+'Parameters from R'!E$19*Computation!$P47+'Parameters from R'!E$20*Computation!$O47*Computation!$P47+'Parameters from R'!E$21*Computation!$Q47+'Parameters from R'!E$22*Computation!$O47*Computation!$Q47+'Parameters from R'!E$23*Computation!$P47*Computation!$Q47+'Parameters from R'!E$24*Computation!$O47*Computation!$P47*Computation!$Q47</f>
        <v>31.683084547325102</v>
      </c>
      <c r="U47">
        <f>'Parameters from R'!F$17+'Parameters from R'!F$18*Computation!$O47+'Parameters from R'!F$19*Computation!$P47+'Parameters from R'!F$20*Computation!$O47*Computation!$P47+'Parameters from R'!F$21*Computation!$Q47+'Parameters from R'!F$22*Computation!$O47*Computation!$Q47+'Parameters from R'!F$23*Computation!$P47*Computation!$Q47+'Parameters from R'!F$24*Computation!$O47*Computation!$P47*Computation!$Q47</f>
        <v>29.684518192729765</v>
      </c>
      <c r="V47">
        <f t="shared" si="5"/>
        <v>-2.0995237482853248</v>
      </c>
      <c r="W47">
        <f t="shared" si="6"/>
        <v>-2.6830845473251017</v>
      </c>
      <c r="X47">
        <f t="shared" si="7"/>
        <v>-3.1142836004705572</v>
      </c>
      <c r="Z47" s="21">
        <f>IF(F47="","",V47/'Parameters from R'!$D$25)</f>
        <v>-0.51522308042869536</v>
      </c>
      <c r="AA47" s="21">
        <f t="shared" si="17"/>
        <v>30.319857120325111</v>
      </c>
      <c r="AB47" s="21">
        <f t="shared" si="18"/>
        <v>3</v>
      </c>
      <c r="AD47" s="21">
        <f>IF(G47="","",X47/'Parameters from R'!$F$25)</f>
        <v>-0.98534569400447924</v>
      </c>
      <c r="AE47" s="21">
        <f t="shared" si="19"/>
        <v>16.222714748525341</v>
      </c>
      <c r="AF47" s="21">
        <f t="shared" si="20"/>
        <v>2</v>
      </c>
      <c r="AI47">
        <f t="shared" si="21"/>
        <v>-0.51522308042869536</v>
      </c>
      <c r="AJ47">
        <f t="shared" si="22"/>
        <v>-0.98534569400447924</v>
      </c>
      <c r="AL47" s="48">
        <f t="shared" si="23"/>
        <v>0.98607528421036383</v>
      </c>
      <c r="AM47" s="45">
        <f t="shared" si="24"/>
        <v>0.61497587901090023</v>
      </c>
      <c r="AO47" s="60">
        <f t="shared" si="25"/>
        <v>-0.51522308042869536</v>
      </c>
      <c r="AP47" s="60">
        <f t="shared" si="26"/>
        <v>-0.98534569400447924</v>
      </c>
      <c r="AQ47" s="21">
        <f t="shared" si="27"/>
        <v>-0.46336440456526079</v>
      </c>
      <c r="AR47" s="21">
        <f t="shared" si="28"/>
        <v>-0.88616783319068926</v>
      </c>
      <c r="AT47" s="55">
        <f t="shared" si="29"/>
        <v>1.7107684849594704</v>
      </c>
      <c r="AV47" s="55">
        <f t="shared" si="30"/>
        <v>1.9769994419559598</v>
      </c>
      <c r="AX47" s="55">
        <f t="shared" si="31"/>
        <v>1.9422501554592237</v>
      </c>
      <c r="AZ47" s="55">
        <f t="shared" si="32"/>
        <v>1.6118108893353233</v>
      </c>
      <c r="BB47" s="55">
        <f t="shared" si="33"/>
        <v>1.0359880264122159</v>
      </c>
      <c r="BD47" s="55">
        <f t="shared" si="34"/>
        <v>0.30244537772269414</v>
      </c>
      <c r="BF47" s="55">
        <f t="shared" si="35"/>
        <v>0.47714183805093158</v>
      </c>
      <c r="BH47" s="55">
        <f t="shared" si="36"/>
        <v>1.1840885342828358</v>
      </c>
      <c r="BJ47" s="56">
        <f t="shared" si="37"/>
        <v>0.30244537772269414</v>
      </c>
      <c r="BK47" s="57" t="str">
        <f t="shared" si="38"/>
        <v/>
      </c>
      <c r="BM47" s="57" t="str">
        <f t="shared" si="39"/>
        <v/>
      </c>
      <c r="BO47" s="57" t="str">
        <f t="shared" si="40"/>
        <v/>
      </c>
      <c r="BQ47" s="57" t="str">
        <f t="shared" si="41"/>
        <v/>
      </c>
      <c r="BS47" s="57" t="str">
        <f t="shared" si="42"/>
        <v/>
      </c>
      <c r="BU47" s="57">
        <f t="shared" si="43"/>
        <v>6</v>
      </c>
      <c r="BW47" s="57" t="str">
        <f t="shared" si="44"/>
        <v/>
      </c>
      <c r="BY47" s="57" t="str">
        <f t="shared" si="45"/>
        <v/>
      </c>
      <c r="CA47" s="58">
        <f t="shared" si="46"/>
        <v>6</v>
      </c>
      <c r="CB47" s="59" t="str">
        <f t="shared" si="47"/>
        <v>Slow-inaccurate</v>
      </c>
      <c r="CI47">
        <f t="shared" si="48"/>
        <v>13</v>
      </c>
      <c r="CJ47">
        <f t="shared" si="49"/>
        <v>-2.0995237482853248</v>
      </c>
      <c r="CK47">
        <f t="shared" si="50"/>
        <v>-3.1142836004705572</v>
      </c>
    </row>
    <row r="48" spans="2:89" x14ac:dyDescent="0.3">
      <c r="B48" s="3">
        <v>158</v>
      </c>
      <c r="C48" s="3">
        <v>41</v>
      </c>
      <c r="D48" s="3">
        <v>13</v>
      </c>
      <c r="E48" s="26">
        <v>0</v>
      </c>
      <c r="F48" s="26">
        <v>27</v>
      </c>
      <c r="G48" s="3">
        <v>31</v>
      </c>
      <c r="J48">
        <f t="shared" si="0"/>
        <v>0.79611111111111121</v>
      </c>
      <c r="K48">
        <f t="shared" si="15"/>
        <v>1.3621635797736023</v>
      </c>
      <c r="L48" s="33">
        <f t="shared" si="16"/>
        <v>28.597585698020296</v>
      </c>
      <c r="M48">
        <f t="shared" si="1"/>
        <v>28.600934947570003</v>
      </c>
      <c r="O48" s="33">
        <f t="shared" si="2"/>
        <v>-4.7407407407407405</v>
      </c>
      <c r="P48" s="33">
        <f t="shared" si="3"/>
        <v>-0.57870370370370416</v>
      </c>
      <c r="Q48" s="33">
        <f t="shared" si="4"/>
        <v>-0.5</v>
      </c>
      <c r="S48">
        <f>'Parameters from R'!D$17+'Parameters from R'!D$18*Computation!$O48+'Parameters from R'!D$19*Computation!$P48+'Parameters from R'!D$20*Computation!$O48*Computation!$P48+'Parameters from R'!D$21*Computation!$Q48+'Parameters from R'!D$22*Computation!$O48*Computation!$Q48+'Parameters from R'!D$23*Computation!$P48*Computation!$Q48+'Parameters from R'!D$24*Computation!$O48*Computation!$P48*Computation!$Q48</f>
        <v>28.018174813100135</v>
      </c>
      <c r="T48">
        <f>'Parameters from R'!E$17+'Parameters from R'!E$18*Computation!$O48+'Parameters from R'!E$19*Computation!$P48+'Parameters from R'!E$20*Computation!$O48*Computation!$P48+'Parameters from R'!E$21*Computation!$Q48+'Parameters from R'!E$22*Computation!$O48*Computation!$Q48+'Parameters from R'!E$23*Computation!$P48*Computation!$Q48+'Parameters from R'!E$24*Computation!$O48*Computation!$P48*Computation!$Q48</f>
        <v>31.655678158436217</v>
      </c>
      <c r="U48">
        <f>'Parameters from R'!F$17+'Parameters from R'!F$18*Computation!$O48+'Parameters from R'!F$19*Computation!$P48+'Parameters from R'!F$20*Computation!$O48*Computation!$P48+'Parameters from R'!F$21*Computation!$Q48+'Parameters from R'!F$22*Computation!$O48*Computation!$Q48+'Parameters from R'!F$23*Computation!$P48*Computation!$Q48+'Parameters from R'!F$24*Computation!$O48*Computation!$P48*Computation!$Q48</f>
        <v>29.656028007544581</v>
      </c>
      <c r="V48">
        <f t="shared" si="5"/>
        <v>-1.0181748131001349</v>
      </c>
      <c r="W48">
        <f t="shared" si="6"/>
        <v>-0.65567815843621702</v>
      </c>
      <c r="X48">
        <f t="shared" si="7"/>
        <v>-1.0584423095242848</v>
      </c>
      <c r="Z48" s="21">
        <f>IF(F48="","",V48/'Parameters from R'!$D$25)</f>
        <v>-0.2498600761476461</v>
      </c>
      <c r="AA48" s="21">
        <f t="shared" si="17"/>
        <v>40.134777935570284</v>
      </c>
      <c r="AB48" s="21">
        <f t="shared" si="18"/>
        <v>3</v>
      </c>
      <c r="AD48" s="21">
        <f>IF(G48="","",X48/'Parameters from R'!$F$25)</f>
        <v>-0.33488651190415891</v>
      </c>
      <c r="AE48" s="21">
        <f t="shared" si="19"/>
        <v>36.885534857984545</v>
      </c>
      <c r="AF48" s="21">
        <f t="shared" si="20"/>
        <v>3</v>
      </c>
      <c r="AI48">
        <f t="shared" si="21"/>
        <v>-0.2498600761476461</v>
      </c>
      <c r="AJ48">
        <f t="shared" si="22"/>
        <v>-0.33488651190415891</v>
      </c>
      <c r="AL48" s="48">
        <f t="shared" si="23"/>
        <v>0.34361732822481383</v>
      </c>
      <c r="AM48" s="45">
        <f t="shared" si="24"/>
        <v>0.94267242308352484</v>
      </c>
      <c r="AO48" s="60">
        <f t="shared" si="25"/>
        <v>-0.2498600761476461</v>
      </c>
      <c r="AP48" s="60">
        <f t="shared" si="26"/>
        <v>-0.33488651190415891</v>
      </c>
      <c r="AQ48" s="21">
        <f t="shared" si="27"/>
        <v>-0.59799950647610756</v>
      </c>
      <c r="AR48" s="21">
        <f t="shared" si="28"/>
        <v>-0.80149646927128249</v>
      </c>
      <c r="AT48" s="55">
        <f t="shared" si="29"/>
        <v>1.7877357223460673</v>
      </c>
      <c r="AV48" s="55">
        <f t="shared" si="30"/>
        <v>1.9947897606987377</v>
      </c>
      <c r="AX48" s="55">
        <f t="shared" si="31"/>
        <v>1.8981551407992354</v>
      </c>
      <c r="AZ48" s="55">
        <f t="shared" si="32"/>
        <v>1.5125436075322487</v>
      </c>
      <c r="BB48" s="55">
        <f t="shared" si="33"/>
        <v>0.89666102126042313</v>
      </c>
      <c r="BD48" s="55">
        <f t="shared" si="34"/>
        <v>0.1442699227540965</v>
      </c>
      <c r="BF48" s="55">
        <f t="shared" si="35"/>
        <v>0.63008496368143485</v>
      </c>
      <c r="BH48" s="55">
        <f t="shared" si="36"/>
        <v>1.3085151261308867</v>
      </c>
      <c r="BJ48" s="56">
        <f t="shared" si="37"/>
        <v>0.1442699227540965</v>
      </c>
      <c r="BK48" s="57" t="str">
        <f t="shared" si="38"/>
        <v/>
      </c>
      <c r="BM48" s="57" t="str">
        <f t="shared" si="39"/>
        <v/>
      </c>
      <c r="BO48" s="57" t="str">
        <f t="shared" si="40"/>
        <v/>
      </c>
      <c r="BQ48" s="57" t="str">
        <f t="shared" si="41"/>
        <v/>
      </c>
      <c r="BS48" s="57" t="str">
        <f t="shared" si="42"/>
        <v/>
      </c>
      <c r="BU48" s="57">
        <f t="shared" si="43"/>
        <v>6</v>
      </c>
      <c r="BW48" s="57" t="str">
        <f t="shared" si="44"/>
        <v/>
      </c>
      <c r="BY48" s="57" t="str">
        <f t="shared" si="45"/>
        <v/>
      </c>
      <c r="CA48" s="58">
        <f t="shared" si="46"/>
        <v>6</v>
      </c>
      <c r="CB48" s="59" t="str">
        <f t="shared" si="47"/>
        <v>Slow-inaccurate</v>
      </c>
      <c r="CI48">
        <f t="shared" si="48"/>
        <v>13</v>
      </c>
      <c r="CJ48">
        <f t="shared" si="49"/>
        <v>-1.0181748131001349</v>
      </c>
      <c r="CK48">
        <f t="shared" si="50"/>
        <v>-1.0584423095242848</v>
      </c>
    </row>
    <row r="49" spans="2:89" x14ac:dyDescent="0.3">
      <c r="B49" s="3">
        <v>159</v>
      </c>
      <c r="C49" s="3">
        <v>42</v>
      </c>
      <c r="D49" s="3">
        <v>8</v>
      </c>
      <c r="E49" s="26">
        <v>0</v>
      </c>
      <c r="F49" s="26">
        <v>28</v>
      </c>
      <c r="G49" s="3">
        <v>30</v>
      </c>
      <c r="J49">
        <f t="shared" si="0"/>
        <v>0.77333333333333343</v>
      </c>
      <c r="K49">
        <f t="shared" si="15"/>
        <v>1.2272296664902038</v>
      </c>
      <c r="L49" s="33">
        <f t="shared" si="16"/>
        <v>27.547804503732515</v>
      </c>
      <c r="M49">
        <f t="shared" si="1"/>
        <v>27.550806037906881</v>
      </c>
      <c r="O49" s="33">
        <f t="shared" si="2"/>
        <v>-3.7407407407407405</v>
      </c>
      <c r="P49" s="33">
        <f t="shared" si="3"/>
        <v>-5.5787037037037042</v>
      </c>
      <c r="Q49" s="33">
        <f t="shared" si="4"/>
        <v>-0.5</v>
      </c>
      <c r="S49">
        <f>'Parameters from R'!D$17+'Parameters from R'!D$18*Computation!$O49+'Parameters from R'!D$19*Computation!$P49+'Parameters from R'!D$20*Computation!$O49*Computation!$P49+'Parameters from R'!D$21*Computation!$Q49+'Parameters from R'!D$22*Computation!$O49*Computation!$Q49+'Parameters from R'!D$23*Computation!$P49*Computation!$Q49+'Parameters from R'!D$24*Computation!$O49*Computation!$P49*Computation!$Q49</f>
        <v>28.488811063100133</v>
      </c>
      <c r="T49">
        <f>'Parameters from R'!E$17+'Parameters from R'!E$18*Computation!$O49+'Parameters from R'!E$19*Computation!$P49+'Parameters from R'!E$20*Computation!$O49*Computation!$P49+'Parameters from R'!E$21*Computation!$Q49+'Parameters from R'!E$22*Computation!$O49*Computation!$Q49+'Parameters from R'!E$23*Computation!$P49*Computation!$Q49+'Parameters from R'!E$24*Computation!$O49*Computation!$P49*Computation!$Q49</f>
        <v>31.870760658436215</v>
      </c>
      <c r="U49">
        <f>'Parameters from R'!F$17+'Parameters from R'!F$18*Computation!$O49+'Parameters from R'!F$19*Computation!$P49+'Parameters from R'!F$20*Computation!$O49*Computation!$P49+'Parameters from R'!F$21*Computation!$Q49+'Parameters from R'!F$22*Computation!$O49*Computation!$Q49+'Parameters from R'!F$23*Computation!$P49*Computation!$Q49+'Parameters from R'!F$24*Computation!$O49*Computation!$P49*Computation!$Q49</f>
        <v>29.872023007544581</v>
      </c>
      <c r="V49">
        <f t="shared" si="5"/>
        <v>-0.48881106310013323</v>
      </c>
      <c r="W49">
        <f t="shared" si="6"/>
        <v>-1.8707606584362146</v>
      </c>
      <c r="X49">
        <f t="shared" si="7"/>
        <v>-2.324218503812066</v>
      </c>
      <c r="Z49" s="21">
        <f>IF(F49="","",V49/'Parameters from R'!$D$25)</f>
        <v>-0.1199542238489841</v>
      </c>
      <c r="AA49" s="21">
        <f t="shared" si="17"/>
        <v>45.225970505679747</v>
      </c>
      <c r="AB49" s="21">
        <f t="shared" si="18"/>
        <v>3</v>
      </c>
      <c r="AD49" s="21">
        <f>IF(G49="","",X49/'Parameters from R'!$F$25)</f>
        <v>-0.73537255704994808</v>
      </c>
      <c r="AE49" s="21">
        <f t="shared" si="19"/>
        <v>23.105631521108101</v>
      </c>
      <c r="AF49" s="21">
        <f t="shared" si="20"/>
        <v>2</v>
      </c>
      <c r="AI49">
        <f t="shared" si="21"/>
        <v>-0.1199542238489841</v>
      </c>
      <c r="AJ49">
        <f t="shared" si="22"/>
        <v>-0.73537255704994808</v>
      </c>
      <c r="AL49" s="48">
        <f t="shared" si="23"/>
        <v>0.81284076542240202</v>
      </c>
      <c r="AM49" s="45">
        <f t="shared" si="24"/>
        <v>0.71866852129987324</v>
      </c>
      <c r="AO49" s="60">
        <f t="shared" si="25"/>
        <v>-0.1199542238489841</v>
      </c>
      <c r="AP49" s="60">
        <f t="shared" si="26"/>
        <v>-0.73537255704994808</v>
      </c>
      <c r="AQ49" s="21">
        <f t="shared" si="27"/>
        <v>-0.16099253992369841</v>
      </c>
      <c r="AR49" s="21">
        <f t="shared" si="28"/>
        <v>-0.98695562316089802</v>
      </c>
      <c r="AT49" s="55">
        <f t="shared" si="29"/>
        <v>1.5238061162258789</v>
      </c>
      <c r="AV49" s="55">
        <f t="shared" si="30"/>
        <v>1.9035345705123188</v>
      </c>
      <c r="AX49" s="55">
        <f t="shared" si="31"/>
        <v>1.9934671420221093</v>
      </c>
      <c r="AZ49" s="55">
        <f t="shared" si="32"/>
        <v>1.7799124119836756</v>
      </c>
      <c r="BB49" s="55">
        <f t="shared" si="33"/>
        <v>1.2953821521669207</v>
      </c>
      <c r="BD49" s="55">
        <f t="shared" si="34"/>
        <v>0.61364170235120297</v>
      </c>
      <c r="BF49" s="55">
        <f t="shared" si="35"/>
        <v>0.16152013397160159</v>
      </c>
      <c r="BH49" s="55">
        <f t="shared" si="36"/>
        <v>0.91209199408089037</v>
      </c>
      <c r="BJ49" s="56">
        <f t="shared" si="37"/>
        <v>0.16152013397160159</v>
      </c>
      <c r="BK49" s="57" t="str">
        <f t="shared" si="38"/>
        <v/>
      </c>
      <c r="BM49" s="57" t="str">
        <f t="shared" si="39"/>
        <v/>
      </c>
      <c r="BO49" s="57" t="str">
        <f t="shared" si="40"/>
        <v/>
      </c>
      <c r="BQ49" s="57" t="str">
        <f t="shared" si="41"/>
        <v/>
      </c>
      <c r="BS49" s="57" t="str">
        <f t="shared" si="42"/>
        <v/>
      </c>
      <c r="BU49" s="57" t="str">
        <f t="shared" si="43"/>
        <v/>
      </c>
      <c r="BW49" s="57">
        <f t="shared" si="44"/>
        <v>7</v>
      </c>
      <c r="BY49" s="57" t="str">
        <f t="shared" si="45"/>
        <v/>
      </c>
      <c r="CA49" s="58">
        <f t="shared" si="46"/>
        <v>7</v>
      </c>
      <c r="CB49" s="59" t="str">
        <f t="shared" si="47"/>
        <v>Inaccurate</v>
      </c>
      <c r="CI49">
        <f t="shared" si="48"/>
        <v>8</v>
      </c>
      <c r="CJ49">
        <f t="shared" si="49"/>
        <v>-0.48881106310013323</v>
      </c>
      <c r="CK49">
        <f t="shared" si="50"/>
        <v>-2.324218503812066</v>
      </c>
    </row>
    <row r="50" spans="2:89" x14ac:dyDescent="0.3">
      <c r="B50" s="3">
        <v>160</v>
      </c>
      <c r="C50" s="3">
        <v>42</v>
      </c>
      <c r="D50" s="3">
        <v>12</v>
      </c>
      <c r="E50" s="26">
        <v>0</v>
      </c>
      <c r="F50" s="26">
        <v>30</v>
      </c>
      <c r="G50" s="3">
        <v>32</v>
      </c>
      <c r="J50">
        <f t="shared" si="0"/>
        <v>0.81888888888888878</v>
      </c>
      <c r="K50">
        <f t="shared" si="15"/>
        <v>1.5088376913825734</v>
      </c>
      <c r="L50" s="33">
        <f t="shared" si="16"/>
        <v>29.738705230606403</v>
      </c>
      <c r="M50">
        <f t="shared" si="1"/>
        <v>29.742488137206898</v>
      </c>
      <c r="O50" s="33">
        <f t="shared" si="2"/>
        <v>-3.7407407407407405</v>
      </c>
      <c r="P50" s="33">
        <f t="shared" si="3"/>
        <v>-1.5787037037037042</v>
      </c>
      <c r="Q50" s="33">
        <f t="shared" si="4"/>
        <v>-0.5</v>
      </c>
      <c r="S50">
        <f>'Parameters from R'!D$17+'Parameters from R'!D$18*Computation!$O50+'Parameters from R'!D$19*Computation!$P50+'Parameters from R'!D$20*Computation!$O50*Computation!$P50+'Parameters from R'!D$21*Computation!$Q50+'Parameters from R'!D$22*Computation!$O50*Computation!$Q50+'Parameters from R'!D$23*Computation!$P50*Computation!$Q50+'Parameters from R'!D$24*Computation!$O50*Computation!$P50*Computation!$Q50</f>
        <v>28.047222914951984</v>
      </c>
      <c r="T50">
        <f>'Parameters from R'!E$17+'Parameters from R'!E$18*Computation!$O50+'Parameters from R'!E$19*Computation!$P50+'Parameters from R'!E$20*Computation!$O50*Computation!$P50+'Parameters from R'!E$21*Computation!$Q50+'Parameters from R'!E$22*Computation!$O50*Computation!$Q50+'Parameters from R'!E$23*Computation!$P50*Computation!$Q50+'Parameters from R'!E$24*Computation!$O50*Computation!$P50*Computation!$Q50</f>
        <v>31.676769547325101</v>
      </c>
      <c r="U50">
        <f>'Parameters from R'!F$17+'Parameters from R'!F$18*Computation!$O50+'Parameters from R'!F$19*Computation!$P50+'Parameters from R'!F$20*Computation!$O50*Computation!$P50+'Parameters from R'!F$21*Computation!$Q50+'Parameters from R'!F$22*Computation!$O50*Computation!$Q50+'Parameters from R'!F$23*Computation!$P50*Computation!$Q50+'Parameters from R'!F$24*Computation!$O50*Computation!$P50*Computation!$Q50</f>
        <v>29.676434859396434</v>
      </c>
      <c r="V50">
        <f t="shared" si="5"/>
        <v>1.9527770850480159</v>
      </c>
      <c r="W50">
        <f t="shared" si="6"/>
        <v>0.32323045267489903</v>
      </c>
      <c r="X50">
        <f t="shared" si="7"/>
        <v>6.2270371209969255E-2</v>
      </c>
      <c r="Z50" s="21">
        <f>IF(F50="","",V50/'Parameters from R'!$D$25)</f>
        <v>0.47921145258332948</v>
      </c>
      <c r="AA50" s="21">
        <f t="shared" si="17"/>
        <v>68.410589619181962</v>
      </c>
      <c r="AB50" s="21">
        <f t="shared" si="18"/>
        <v>4</v>
      </c>
      <c r="AD50" s="21">
        <f>IF(G50="","",X50/'Parameters from R'!$F$25)</f>
        <v>1.9702072774147077E-2</v>
      </c>
      <c r="AE50" s="21">
        <f t="shared" si="19"/>
        <v>50.785948136652735</v>
      </c>
      <c r="AF50" s="21">
        <f t="shared" si="20"/>
        <v>4</v>
      </c>
      <c r="AI50">
        <f t="shared" si="21"/>
        <v>0.47921145258332948</v>
      </c>
      <c r="AJ50">
        <f t="shared" si="22"/>
        <v>1.9702072774147077E-2</v>
      </c>
      <c r="AL50" s="48">
        <f t="shared" si="23"/>
        <v>0.56323818756397293</v>
      </c>
      <c r="AM50" s="45">
        <f t="shared" si="24"/>
        <v>0.85332172996600619</v>
      </c>
      <c r="AO50" s="60">
        <f t="shared" si="25"/>
        <v>0.47921145258332948</v>
      </c>
      <c r="AP50" s="60">
        <f t="shared" si="26"/>
        <v>1.9702072774147077E-2</v>
      </c>
      <c r="AQ50" s="21">
        <f t="shared" si="27"/>
        <v>0.99915590890645889</v>
      </c>
      <c r="AR50" s="21">
        <f t="shared" si="28"/>
        <v>4.1078822978612019E-2</v>
      </c>
      <c r="AT50" s="55">
        <f t="shared" si="29"/>
        <v>4.1087494290627392E-2</v>
      </c>
      <c r="AV50" s="55">
        <f t="shared" si="30"/>
        <v>0.72724544282971804</v>
      </c>
      <c r="AX50" s="55">
        <f t="shared" si="31"/>
        <v>1.3848618537755946</v>
      </c>
      <c r="AZ50" s="55">
        <f t="shared" si="32"/>
        <v>1.8316456012881026</v>
      </c>
      <c r="BB50" s="55">
        <f t="shared" si="33"/>
        <v>1.9995779099132194</v>
      </c>
      <c r="BD50" s="55">
        <f t="shared" si="34"/>
        <v>1.8630926079729393</v>
      </c>
      <c r="BF50" s="55">
        <f t="shared" si="35"/>
        <v>1.4429683454453268</v>
      </c>
      <c r="BH50" s="55">
        <f t="shared" si="36"/>
        <v>0.80316523286428798</v>
      </c>
      <c r="BJ50" s="56">
        <f t="shared" si="37"/>
        <v>4.1087494290627392E-2</v>
      </c>
      <c r="BK50" s="57">
        <f t="shared" si="38"/>
        <v>1</v>
      </c>
      <c r="BM50" s="57" t="str">
        <f t="shared" si="39"/>
        <v/>
      </c>
      <c r="BO50" s="57" t="str">
        <f t="shared" si="40"/>
        <v/>
      </c>
      <c r="BQ50" s="57" t="str">
        <f t="shared" si="41"/>
        <v/>
      </c>
      <c r="BS50" s="57" t="str">
        <f t="shared" si="42"/>
        <v/>
      </c>
      <c r="BU50" s="57" t="str">
        <f t="shared" si="43"/>
        <v/>
      </c>
      <c r="BW50" s="57" t="str">
        <f t="shared" si="44"/>
        <v/>
      </c>
      <c r="BY50" s="57" t="str">
        <f t="shared" si="45"/>
        <v/>
      </c>
      <c r="CA50" s="58">
        <f t="shared" si="46"/>
        <v>1</v>
      </c>
      <c r="CB50" s="59" t="str">
        <f t="shared" si="47"/>
        <v>Fast</v>
      </c>
      <c r="CI50">
        <f t="shared" si="48"/>
        <v>12</v>
      </c>
      <c r="CJ50">
        <f t="shared" si="49"/>
        <v>1.9527770850480159</v>
      </c>
      <c r="CK50">
        <f t="shared" si="50"/>
        <v>6.2270371209969255E-2</v>
      </c>
    </row>
    <row r="51" spans="2:89" x14ac:dyDescent="0.3">
      <c r="B51" s="3">
        <v>81</v>
      </c>
      <c r="C51" s="3">
        <v>42</v>
      </c>
      <c r="D51" s="3">
        <v>16</v>
      </c>
      <c r="E51" s="26">
        <v>0</v>
      </c>
      <c r="F51" s="3">
        <v>27</v>
      </c>
      <c r="G51" s="3">
        <v>26</v>
      </c>
      <c r="J51">
        <f t="shared" si="0"/>
        <v>0.68222222222222229</v>
      </c>
      <c r="K51">
        <f t="shared" si="15"/>
        <v>0.7640031173272902</v>
      </c>
      <c r="L51" s="33">
        <f t="shared" si="16"/>
        <v>23.94391791826963</v>
      </c>
      <c r="M51">
        <f t="shared" si="1"/>
        <v>23.946017791480223</v>
      </c>
      <c r="O51" s="33">
        <f t="shared" si="2"/>
        <v>-3.7407407407407405</v>
      </c>
      <c r="P51" s="33">
        <f t="shared" si="3"/>
        <v>2.4212962962962958</v>
      </c>
      <c r="Q51" s="33">
        <f t="shared" si="4"/>
        <v>-0.5</v>
      </c>
      <c r="S51">
        <f>'Parameters from R'!D$17+'Parameters from R'!D$18*Computation!$O51+'Parameters from R'!D$19*Computation!$P51+'Parameters from R'!D$20*Computation!$O51*Computation!$P51+'Parameters from R'!D$21*Computation!$Q51+'Parameters from R'!D$22*Computation!$O51*Computation!$Q51+'Parameters from R'!D$23*Computation!$P51*Computation!$Q51+'Parameters from R'!D$24*Computation!$O51*Computation!$P51*Computation!$Q51</f>
        <v>27.605634766803835</v>
      </c>
      <c r="T51">
        <f>'Parameters from R'!E$17+'Parameters from R'!E$18*Computation!$O51+'Parameters from R'!E$19*Computation!$P51+'Parameters from R'!E$20*Computation!$O51*Computation!$P51+'Parameters from R'!E$21*Computation!$Q51+'Parameters from R'!E$22*Computation!$O51*Computation!$Q51+'Parameters from R'!E$23*Computation!$P51*Computation!$Q51+'Parameters from R'!E$24*Computation!$O51*Computation!$P51*Computation!$Q51</f>
        <v>31.482778436213994</v>
      </c>
      <c r="U51">
        <f>'Parameters from R'!F$17+'Parameters from R'!F$18*Computation!$O51+'Parameters from R'!F$19*Computation!$P51+'Parameters from R'!F$20*Computation!$O51*Computation!$P51+'Parameters from R'!F$21*Computation!$Q51+'Parameters from R'!F$22*Computation!$O51*Computation!$Q51+'Parameters from R'!F$23*Computation!$P51*Computation!$Q51+'Parameters from R'!F$24*Computation!$O51*Computation!$P51*Computation!$Q51</f>
        <v>29.480846711248287</v>
      </c>
      <c r="V51">
        <f t="shared" si="5"/>
        <v>-0.60563476680383488</v>
      </c>
      <c r="W51">
        <f t="shared" si="6"/>
        <v>-5.4827784362139944</v>
      </c>
      <c r="X51">
        <f t="shared" si="7"/>
        <v>-5.5369287929786566</v>
      </c>
      <c r="Z51" s="21">
        <f>IF(F51="","",V51/'Parameters from R'!$D$25)</f>
        <v>-0.14862275810036732</v>
      </c>
      <c r="AA51" s="21">
        <f t="shared" si="17"/>
        <v>44.092565704339734</v>
      </c>
      <c r="AB51" s="21">
        <f t="shared" si="18"/>
        <v>3</v>
      </c>
      <c r="AD51" s="21">
        <f>IF(G51="","",X51/'Parameters from R'!$F$25)</f>
        <v>-1.7518600243557099</v>
      </c>
      <c r="AE51" s="21">
        <f t="shared" si="19"/>
        <v>3.9898939939833475</v>
      </c>
      <c r="AF51" s="21">
        <f t="shared" si="20"/>
        <v>1</v>
      </c>
      <c r="AI51">
        <f t="shared" si="21"/>
        <v>-0.14862275810036732</v>
      </c>
      <c r="AJ51">
        <f t="shared" si="22"/>
        <v>-1.7518600243557099</v>
      </c>
      <c r="AL51" s="48">
        <f t="shared" si="23"/>
        <v>2.0121815172030333</v>
      </c>
      <c r="AM51" s="45">
        <f t="shared" si="24"/>
        <v>0.13206814638938358</v>
      </c>
      <c r="AO51" s="60">
        <f t="shared" si="25"/>
        <v>-0.14862275810036732</v>
      </c>
      <c r="AP51" s="60">
        <f t="shared" si="26"/>
        <v>-1.7518600243557099</v>
      </c>
      <c r="AQ51" s="21">
        <f t="shared" si="27"/>
        <v>-8.4533456952999519E-2</v>
      </c>
      <c r="AR51" s="21">
        <f t="shared" si="28"/>
        <v>-0.99642064142387954</v>
      </c>
      <c r="AT51" s="55">
        <f t="shared" si="29"/>
        <v>1.4727752421554345</v>
      </c>
      <c r="AV51" s="55">
        <f t="shared" si="30"/>
        <v>1.8784834165430804</v>
      </c>
      <c r="AX51" s="55">
        <f t="shared" si="31"/>
        <v>1.9982095192566167</v>
      </c>
      <c r="AZ51" s="55">
        <f t="shared" si="32"/>
        <v>1.8137263364777318</v>
      </c>
      <c r="BB51" s="55">
        <f t="shared" si="33"/>
        <v>1.3531197604402949</v>
      </c>
      <c r="BD51" s="55">
        <f t="shared" si="34"/>
        <v>0.68651296693699604</v>
      </c>
      <c r="BF51" s="55">
        <f t="shared" si="35"/>
        <v>8.4609202526918253E-2</v>
      </c>
      <c r="BH51" s="55">
        <f t="shared" si="36"/>
        <v>0.84285038789044009</v>
      </c>
      <c r="BJ51" s="56">
        <f t="shared" si="37"/>
        <v>8.4609202526918253E-2</v>
      </c>
      <c r="BK51" s="57" t="str">
        <f t="shared" si="38"/>
        <v/>
      </c>
      <c r="BM51" s="57" t="str">
        <f t="shared" si="39"/>
        <v/>
      </c>
      <c r="BO51" s="57" t="str">
        <f t="shared" si="40"/>
        <v/>
      </c>
      <c r="BQ51" s="57" t="str">
        <f t="shared" si="41"/>
        <v/>
      </c>
      <c r="BS51" s="57" t="str">
        <f t="shared" si="42"/>
        <v/>
      </c>
      <c r="BU51" s="57" t="str">
        <f t="shared" si="43"/>
        <v/>
      </c>
      <c r="BW51" s="57">
        <f t="shared" si="44"/>
        <v>7</v>
      </c>
      <c r="BY51" s="57" t="str">
        <f t="shared" si="45"/>
        <v/>
      </c>
      <c r="CA51" s="58">
        <f t="shared" si="46"/>
        <v>7</v>
      </c>
      <c r="CB51" s="59" t="str">
        <f t="shared" si="47"/>
        <v>Inaccurate</v>
      </c>
      <c r="CI51">
        <f t="shared" si="48"/>
        <v>16</v>
      </c>
      <c r="CJ51">
        <f t="shared" si="49"/>
        <v>-0.60563476680383488</v>
      </c>
      <c r="CK51">
        <f t="shared" si="50"/>
        <v>-5.5369287929786566</v>
      </c>
    </row>
    <row r="52" spans="2:89" x14ac:dyDescent="0.3">
      <c r="B52" s="3">
        <v>211</v>
      </c>
      <c r="C52" s="3">
        <v>43</v>
      </c>
      <c r="D52" s="25">
        <v>11</v>
      </c>
      <c r="E52" s="26">
        <v>0</v>
      </c>
      <c r="F52" s="24">
        <v>32</v>
      </c>
      <c r="G52" s="27">
        <v>34</v>
      </c>
      <c r="J52">
        <f t="shared" si="0"/>
        <v>0.86444444444444435</v>
      </c>
      <c r="K52">
        <f t="shared" si="15"/>
        <v>1.8527054794451341</v>
      </c>
      <c r="L52" s="33">
        <f t="shared" si="16"/>
        <v>32.413984768903369</v>
      </c>
      <c r="M52">
        <f t="shared" si="1"/>
        <v>32.419066202762622</v>
      </c>
      <c r="O52" s="33">
        <f t="shared" si="2"/>
        <v>-2.7407407407407405</v>
      </c>
      <c r="P52" s="33">
        <f t="shared" si="3"/>
        <v>-2.5787037037037042</v>
      </c>
      <c r="Q52" s="33">
        <f t="shared" si="4"/>
        <v>-0.5</v>
      </c>
      <c r="S52">
        <f>'Parameters from R'!D$17+'Parameters from R'!D$18*Computation!$O52+'Parameters from R'!D$19*Computation!$P52+'Parameters from R'!D$20*Computation!$O52*Computation!$P52+'Parameters from R'!D$21*Computation!$Q52+'Parameters from R'!D$22*Computation!$O52*Computation!$Q52+'Parameters from R'!D$23*Computation!$P52*Computation!$Q52+'Parameters from R'!D$24*Computation!$O52*Computation!$P52*Computation!$Q52</f>
        <v>28.037291016803842</v>
      </c>
      <c r="T52">
        <f>'Parameters from R'!E$17+'Parameters from R'!E$18*Computation!$O52+'Parameters from R'!E$19*Computation!$P52+'Parameters from R'!E$20*Computation!$O52*Computation!$P52+'Parameters from R'!E$21*Computation!$Q52+'Parameters from R'!E$22*Computation!$O52*Computation!$Q52+'Parameters from R'!E$23*Computation!$P52*Computation!$Q52+'Parameters from R'!E$24*Computation!$O52*Computation!$P52*Computation!$Q52</f>
        <v>31.681180936213991</v>
      </c>
      <c r="U52">
        <f>'Parameters from R'!F$17+'Parameters from R'!F$18*Computation!$O52+'Parameters from R'!F$19*Computation!$P52+'Parameters from R'!F$20*Computation!$O52*Computation!$P52+'Parameters from R'!F$21*Computation!$Q52+'Parameters from R'!F$22*Computation!$O52*Computation!$Q52+'Parameters from R'!F$23*Computation!$P52*Computation!$Q52+'Parameters from R'!F$24*Computation!$O52*Computation!$P52*Computation!$Q52</f>
        <v>29.681081711248286</v>
      </c>
      <c r="V52">
        <f t="shared" si="5"/>
        <v>3.9627089831961584</v>
      </c>
      <c r="W52">
        <f t="shared" si="6"/>
        <v>2.3188190637860089</v>
      </c>
      <c r="X52">
        <f t="shared" si="7"/>
        <v>2.7329030576550828</v>
      </c>
      <c r="Z52" s="21">
        <f>IF(F52="","",V52/'Parameters from R'!$D$25)</f>
        <v>0.97244869501105735</v>
      </c>
      <c r="AA52" s="21">
        <f t="shared" si="17"/>
        <v>83.458631162849244</v>
      </c>
      <c r="AB52" s="21">
        <f t="shared" si="18"/>
        <v>4</v>
      </c>
      <c r="AD52" s="21">
        <f>IF(G52="","",X52/'Parameters from R'!$F$25)</f>
        <v>0.86467856029079371</v>
      </c>
      <c r="AE52" s="21">
        <f t="shared" si="19"/>
        <v>80.639237993580252</v>
      </c>
      <c r="AF52" s="21">
        <f t="shared" si="20"/>
        <v>4</v>
      </c>
      <c r="AI52">
        <f t="shared" si="21"/>
        <v>0.97244869501105735</v>
      </c>
      <c r="AJ52">
        <f t="shared" si="22"/>
        <v>0.86467856029079371</v>
      </c>
      <c r="AL52" s="48">
        <f t="shared" si="23"/>
        <v>1.0480142596854363</v>
      </c>
      <c r="AM52" s="45">
        <f t="shared" si="24"/>
        <v>0.57743064198828786</v>
      </c>
      <c r="AO52" s="60">
        <f t="shared" si="25"/>
        <v>0.97244869501105735</v>
      </c>
      <c r="AP52" s="60">
        <f t="shared" si="26"/>
        <v>0.86467856029079371</v>
      </c>
      <c r="AQ52" s="21">
        <f t="shared" si="27"/>
        <v>0.74730257124208666</v>
      </c>
      <c r="AR52" s="21">
        <f t="shared" si="28"/>
        <v>0.66448391027546028</v>
      </c>
      <c r="AT52" s="55">
        <f t="shared" si="29"/>
        <v>0.71091128667072556</v>
      </c>
      <c r="AV52" s="55">
        <f t="shared" si="30"/>
        <v>5.8586778908659806E-2</v>
      </c>
      <c r="AX52" s="55">
        <f t="shared" si="31"/>
        <v>0.8191655384896751</v>
      </c>
      <c r="AZ52" s="55">
        <f t="shared" si="32"/>
        <v>1.4550337705897354</v>
      </c>
      <c r="BB52" s="55">
        <f t="shared" si="33"/>
        <v>1.8693863010314837</v>
      </c>
      <c r="BD52" s="55">
        <f t="shared" si="34"/>
        <v>1.9991417131702065</v>
      </c>
      <c r="BF52" s="55">
        <f t="shared" si="35"/>
        <v>1.8245459217435227</v>
      </c>
      <c r="BH52" s="55">
        <f t="shared" si="36"/>
        <v>1.3721795532813548</v>
      </c>
      <c r="BJ52" s="56">
        <f t="shared" si="37"/>
        <v>5.8586778908659806E-2</v>
      </c>
      <c r="BK52" s="57" t="str">
        <f t="shared" si="38"/>
        <v/>
      </c>
      <c r="BM52" s="57">
        <f t="shared" si="39"/>
        <v>2</v>
      </c>
      <c r="BO52" s="57" t="str">
        <f t="shared" si="40"/>
        <v/>
      </c>
      <c r="BQ52" s="57" t="str">
        <f t="shared" si="41"/>
        <v/>
      </c>
      <c r="BS52" s="57" t="str">
        <f t="shared" si="42"/>
        <v/>
      </c>
      <c r="BU52" s="57" t="str">
        <f t="shared" si="43"/>
        <v/>
      </c>
      <c r="BW52" s="57" t="str">
        <f t="shared" si="44"/>
        <v/>
      </c>
      <c r="BY52" s="57" t="str">
        <f t="shared" si="45"/>
        <v/>
      </c>
      <c r="CA52" s="58">
        <f t="shared" si="46"/>
        <v>2</v>
      </c>
      <c r="CB52" s="59" t="str">
        <f t="shared" si="47"/>
        <v>Fast-hyperaccurate</v>
      </c>
      <c r="CI52">
        <f t="shared" si="48"/>
        <v>11</v>
      </c>
      <c r="CJ52">
        <f t="shared" si="49"/>
        <v>3.9627089831961584</v>
      </c>
      <c r="CK52">
        <f t="shared" si="50"/>
        <v>2.7329030576550828</v>
      </c>
    </row>
    <row r="53" spans="2:89" x14ac:dyDescent="0.3">
      <c r="B53" s="3">
        <v>163</v>
      </c>
      <c r="C53" s="3">
        <v>45</v>
      </c>
      <c r="D53" s="3">
        <v>8</v>
      </c>
      <c r="E53" s="26">
        <v>0</v>
      </c>
      <c r="F53" s="26">
        <v>32</v>
      </c>
      <c r="G53" s="3">
        <v>29</v>
      </c>
      <c r="J53">
        <f t="shared" si="0"/>
        <v>0.75055555555555564</v>
      </c>
      <c r="K53">
        <f t="shared" si="15"/>
        <v>1.101577450217945</v>
      </c>
      <c r="L53" s="33">
        <f t="shared" si="16"/>
        <v>26.570234592259208</v>
      </c>
      <c r="M53">
        <f t="shared" si="1"/>
        <v>26.572950780314954</v>
      </c>
      <c r="O53" s="33">
        <f t="shared" si="2"/>
        <v>-0.74074074074074048</v>
      </c>
      <c r="P53" s="33">
        <f t="shared" si="3"/>
        <v>-5.5787037037037042</v>
      </c>
      <c r="Q53" s="33">
        <f t="shared" si="4"/>
        <v>-0.5</v>
      </c>
      <c r="S53">
        <f>'Parameters from R'!D$17+'Parameters from R'!D$18*Computation!$O53+'Parameters from R'!D$19*Computation!$P53+'Parameters from R'!D$20*Computation!$O53*Computation!$P53+'Parameters from R'!D$21*Computation!$Q53+'Parameters from R'!D$22*Computation!$O53*Computation!$Q53+'Parameters from R'!D$23*Computation!$P53*Computation!$Q53+'Parameters from R'!D$24*Computation!$O53*Computation!$P53*Computation!$Q53</f>
        <v>27.952414257544575</v>
      </c>
      <c r="T53">
        <f>'Parameters from R'!E$17+'Parameters from R'!E$18*Computation!$O53+'Parameters from R'!E$19*Computation!$P53+'Parameters from R'!E$20*Computation!$O53*Computation!$P53+'Parameters from R'!E$21*Computation!$Q53+'Parameters from R'!E$22*Computation!$O53*Computation!$Q53+'Parameters from R'!E$23*Computation!$P53*Computation!$Q53+'Parameters from R'!E$24*Computation!$O53*Computation!$P53*Computation!$Q53</f>
        <v>31.66344149176955</v>
      </c>
      <c r="U53">
        <f>'Parameters from R'!F$17+'Parameters from R'!F$18*Computation!$O53+'Parameters from R'!F$19*Computation!$P53+'Parameters from R'!F$20*Computation!$O53*Computation!$P53+'Parameters from R'!F$21*Computation!$Q53+'Parameters from R'!F$22*Computation!$O53*Computation!$Q53+'Parameters from R'!F$23*Computation!$P53*Computation!$Q53+'Parameters from R'!F$24*Computation!$O53*Computation!$P53*Computation!$Q53</f>
        <v>29.668352451989026</v>
      </c>
      <c r="V53">
        <f t="shared" si="5"/>
        <v>4.0475857424554249</v>
      </c>
      <c r="W53">
        <f t="shared" si="6"/>
        <v>-2.6634414917695501</v>
      </c>
      <c r="X53">
        <f t="shared" si="7"/>
        <v>-3.0981178597298182</v>
      </c>
      <c r="Z53" s="21">
        <f>IF(F53="","",V53/'Parameters from R'!$D$25)</f>
        <v>0.99327744981703592</v>
      </c>
      <c r="AA53" s="21">
        <f t="shared" si="17"/>
        <v>83.971261811851534</v>
      </c>
      <c r="AB53" s="21">
        <f t="shared" si="18"/>
        <v>4</v>
      </c>
      <c r="AD53" s="21">
        <f>IF(G53="","",X53/'Parameters from R'!$F$25)</f>
        <v>-0.98023092442252047</v>
      </c>
      <c r="AE53" s="21">
        <f t="shared" si="19"/>
        <v>16.348607143770906</v>
      </c>
      <c r="AF53" s="21">
        <f t="shared" si="20"/>
        <v>2</v>
      </c>
      <c r="AI53">
        <f t="shared" si="21"/>
        <v>0.99327744981703592</v>
      </c>
      <c r="AJ53">
        <f t="shared" si="22"/>
        <v>-0.98023092442252047</v>
      </c>
      <c r="AL53" s="48">
        <f t="shared" si="23"/>
        <v>2.0917054878538326</v>
      </c>
      <c r="AM53" s="45">
        <f t="shared" si="24"/>
        <v>0.11218388496645837</v>
      </c>
      <c r="AO53" s="60">
        <f t="shared" si="25"/>
        <v>0.99327744981703592</v>
      </c>
      <c r="AP53" s="60">
        <f t="shared" si="26"/>
        <v>-0.98023092442252047</v>
      </c>
      <c r="AQ53" s="21">
        <f t="shared" si="27"/>
        <v>0.71176578984502625</v>
      </c>
      <c r="AR53" s="21">
        <f t="shared" si="28"/>
        <v>-0.7024168708155335</v>
      </c>
      <c r="AT53" s="55">
        <f t="shared" si="29"/>
        <v>0.75925517470080339</v>
      </c>
      <c r="AV53" s="55">
        <f t="shared" si="30"/>
        <v>1.4095313518737225</v>
      </c>
      <c r="AX53" s="55">
        <f t="shared" si="31"/>
        <v>1.8452191581573898</v>
      </c>
      <c r="AZ53" s="55">
        <f t="shared" si="32"/>
        <v>1.9999890745649169</v>
      </c>
      <c r="BB53" s="55">
        <f t="shared" si="33"/>
        <v>1.8502787843160426</v>
      </c>
      <c r="BD53" s="55">
        <f t="shared" si="34"/>
        <v>1.4188803219739983</v>
      </c>
      <c r="BF53" s="55">
        <f t="shared" si="35"/>
        <v>0.77147019279356022</v>
      </c>
      <c r="BH53" s="55">
        <f t="shared" si="36"/>
        <v>6.6107201550152364E-3</v>
      </c>
      <c r="BJ53" s="56">
        <f t="shared" si="37"/>
        <v>6.6107201550152364E-3</v>
      </c>
      <c r="BK53" s="57" t="str">
        <f t="shared" si="38"/>
        <v/>
      </c>
      <c r="BM53" s="57" t="str">
        <f t="shared" si="39"/>
        <v/>
      </c>
      <c r="BO53" s="57" t="str">
        <f t="shared" si="40"/>
        <v/>
      </c>
      <c r="BQ53" s="57" t="str">
        <f t="shared" si="41"/>
        <v/>
      </c>
      <c r="BS53" s="57" t="str">
        <f t="shared" si="42"/>
        <v/>
      </c>
      <c r="BU53" s="57" t="str">
        <f t="shared" si="43"/>
        <v/>
      </c>
      <c r="BW53" s="57" t="str">
        <f t="shared" si="44"/>
        <v/>
      </c>
      <c r="BY53" s="57">
        <f t="shared" si="45"/>
        <v>8</v>
      </c>
      <c r="CA53" s="58">
        <f t="shared" si="46"/>
        <v>8</v>
      </c>
      <c r="CB53" s="59" t="str">
        <f t="shared" si="47"/>
        <v>Fast-inaccurate</v>
      </c>
      <c r="CI53">
        <f t="shared" si="48"/>
        <v>8</v>
      </c>
      <c r="CJ53">
        <f t="shared" si="49"/>
        <v>4.0475857424554249</v>
      </c>
      <c r="CK53">
        <f t="shared" si="50"/>
        <v>-3.0981178597298182</v>
      </c>
    </row>
    <row r="54" spans="2:89" x14ac:dyDescent="0.3">
      <c r="B54" s="3">
        <v>144</v>
      </c>
      <c r="C54" s="3">
        <v>45</v>
      </c>
      <c r="D54" s="3">
        <v>11</v>
      </c>
      <c r="E54" s="26">
        <v>0</v>
      </c>
      <c r="F54" s="26">
        <v>33</v>
      </c>
      <c r="G54" s="3">
        <v>34</v>
      </c>
      <c r="J54">
        <f t="shared" si="0"/>
        <v>0.86444444444444435</v>
      </c>
      <c r="K54">
        <f t="shared" si="15"/>
        <v>1.8527054794451341</v>
      </c>
      <c r="L54" s="33">
        <f t="shared" si="16"/>
        <v>32.413984768903369</v>
      </c>
      <c r="M54">
        <f t="shared" si="1"/>
        <v>32.419066202762622</v>
      </c>
      <c r="O54" s="33">
        <f t="shared" si="2"/>
        <v>-0.74074074074074048</v>
      </c>
      <c r="P54" s="33">
        <f t="shared" si="3"/>
        <v>-2.5787037037037042</v>
      </c>
      <c r="Q54" s="33">
        <f t="shared" si="4"/>
        <v>-0.5</v>
      </c>
      <c r="S54">
        <f>'Parameters from R'!D$17+'Parameters from R'!D$18*Computation!$O54+'Parameters from R'!D$19*Computation!$P54+'Parameters from R'!D$20*Computation!$O54*Computation!$P54+'Parameters from R'!D$21*Computation!$Q54+'Parameters from R'!D$22*Computation!$O54*Computation!$Q54+'Parameters from R'!D$23*Computation!$P54*Computation!$Q54+'Parameters from R'!D$24*Computation!$O54*Computation!$P54*Computation!$Q54</f>
        <v>27.796633146433468</v>
      </c>
      <c r="T54">
        <f>'Parameters from R'!E$17+'Parameters from R'!E$18*Computation!$O54+'Parameters from R'!E$19*Computation!$P54+'Parameters from R'!E$20*Computation!$O54*Computation!$P54+'Parameters from R'!E$21*Computation!$Q54+'Parameters from R'!E$22*Computation!$O54*Computation!$Q54+'Parameters from R'!E$23*Computation!$P54*Computation!$Q54+'Parameters from R'!E$24*Computation!$O54*Computation!$P54*Computation!$Q54</f>
        <v>31.593008158436216</v>
      </c>
      <c r="U54">
        <f>'Parameters from R'!F$17+'Parameters from R'!F$18*Computation!$O54+'Parameters from R'!F$19*Computation!$P54+'Parameters from R'!F$20*Computation!$O54*Computation!$P54+'Parameters from R'!F$21*Computation!$Q54+'Parameters from R'!F$22*Computation!$O54*Computation!$Q54+'Parameters from R'!F$23*Computation!$P54*Computation!$Q54+'Parameters from R'!F$24*Computation!$O54*Computation!$P54*Computation!$Q54</f>
        <v>29.592581340877913</v>
      </c>
      <c r="V54">
        <f t="shared" si="5"/>
        <v>5.2033668535665321</v>
      </c>
      <c r="W54">
        <f t="shared" si="6"/>
        <v>2.4069918415637837</v>
      </c>
      <c r="X54">
        <f t="shared" si="7"/>
        <v>2.8214034280254552</v>
      </c>
      <c r="Z54" s="21">
        <f>IF(F54="","",V54/'Parameters from R'!$D$25)</f>
        <v>1.276906108389865</v>
      </c>
      <c r="AA54" s="21">
        <f t="shared" si="17"/>
        <v>89.918230132933331</v>
      </c>
      <c r="AB54" s="21">
        <f t="shared" si="18"/>
        <v>4</v>
      </c>
      <c r="AD54" s="21">
        <f>IF(G54="","",X54/'Parameters from R'!$F$25)</f>
        <v>0.89267968994034519</v>
      </c>
      <c r="AE54" s="21">
        <f t="shared" si="19"/>
        <v>81.398563507742296</v>
      </c>
      <c r="AF54" s="21">
        <f t="shared" si="20"/>
        <v>4</v>
      </c>
      <c r="AI54">
        <f t="shared" si="21"/>
        <v>1.276906108389865</v>
      </c>
      <c r="AJ54">
        <f t="shared" si="22"/>
        <v>0.89267968994034519</v>
      </c>
      <c r="AL54" s="48">
        <f t="shared" si="23"/>
        <v>1.2959440385831533</v>
      </c>
      <c r="AM54" s="45">
        <f t="shared" si="24"/>
        <v>0.43182473651479425</v>
      </c>
      <c r="AO54" s="60">
        <f t="shared" si="25"/>
        <v>1.276906108389865</v>
      </c>
      <c r="AP54" s="60">
        <f t="shared" si="26"/>
        <v>0.89267968994034519</v>
      </c>
      <c r="AQ54" s="21">
        <f t="shared" si="27"/>
        <v>0.81957992273383706</v>
      </c>
      <c r="AR54" s="21">
        <f t="shared" si="28"/>
        <v>0.5729648769790322</v>
      </c>
      <c r="AT54" s="55">
        <f t="shared" si="29"/>
        <v>0.60069972076930889</v>
      </c>
      <c r="AV54" s="55">
        <f t="shared" si="30"/>
        <v>0.17505501430674544</v>
      </c>
      <c r="AX54" s="55">
        <f t="shared" si="31"/>
        <v>0.92415921033225412</v>
      </c>
      <c r="AZ54" s="55">
        <f t="shared" si="32"/>
        <v>1.5325685441087802</v>
      </c>
      <c r="BB54" s="55">
        <f t="shared" si="33"/>
        <v>1.9076582098131922</v>
      </c>
      <c r="BD54" s="55">
        <f t="shared" si="34"/>
        <v>1.9923242060382804</v>
      </c>
      <c r="BF54" s="55">
        <f t="shared" si="35"/>
        <v>1.773676902357942</v>
      </c>
      <c r="BH54" s="55">
        <f t="shared" si="36"/>
        <v>1.2850033687147646</v>
      </c>
      <c r="BJ54" s="56">
        <f t="shared" si="37"/>
        <v>0.17505501430674544</v>
      </c>
      <c r="BK54" s="57" t="str">
        <f t="shared" si="38"/>
        <v/>
      </c>
      <c r="BM54" s="57">
        <f t="shared" si="39"/>
        <v>2</v>
      </c>
      <c r="BO54" s="57" t="str">
        <f t="shared" si="40"/>
        <v/>
      </c>
      <c r="BQ54" s="57" t="str">
        <f t="shared" si="41"/>
        <v/>
      </c>
      <c r="BS54" s="57" t="str">
        <f t="shared" si="42"/>
        <v/>
      </c>
      <c r="BU54" s="57" t="str">
        <f t="shared" si="43"/>
        <v/>
      </c>
      <c r="BW54" s="57" t="str">
        <f t="shared" si="44"/>
        <v/>
      </c>
      <c r="BY54" s="57" t="str">
        <f t="shared" si="45"/>
        <v/>
      </c>
      <c r="CA54" s="58">
        <f t="shared" si="46"/>
        <v>2</v>
      </c>
      <c r="CB54" s="59" t="str">
        <f t="shared" si="47"/>
        <v>Fast-hyperaccurate</v>
      </c>
      <c r="CI54">
        <f t="shared" si="48"/>
        <v>11</v>
      </c>
      <c r="CJ54">
        <f t="shared" si="49"/>
        <v>5.2033668535665321</v>
      </c>
      <c r="CK54">
        <f t="shared" si="50"/>
        <v>2.8214034280254552</v>
      </c>
    </row>
    <row r="55" spans="2:89" x14ac:dyDescent="0.3">
      <c r="B55" s="3">
        <v>177</v>
      </c>
      <c r="C55" s="3">
        <v>45</v>
      </c>
      <c r="D55" s="3">
        <v>16</v>
      </c>
      <c r="E55" s="26">
        <v>0</v>
      </c>
      <c r="F55" s="26">
        <v>26</v>
      </c>
      <c r="G55" s="26">
        <v>32</v>
      </c>
      <c r="J55">
        <f t="shared" si="0"/>
        <v>0.81888888888888878</v>
      </c>
      <c r="K55">
        <f t="shared" si="15"/>
        <v>1.5088376913825734</v>
      </c>
      <c r="L55" s="33">
        <f t="shared" si="16"/>
        <v>29.738705230606403</v>
      </c>
      <c r="M55">
        <f t="shared" si="1"/>
        <v>29.742488137206898</v>
      </c>
      <c r="O55" s="33">
        <f t="shared" si="2"/>
        <v>-0.74074074074074048</v>
      </c>
      <c r="P55" s="33">
        <f t="shared" si="3"/>
        <v>2.4212962962962958</v>
      </c>
      <c r="Q55" s="33">
        <f t="shared" si="4"/>
        <v>-0.5</v>
      </c>
      <c r="S55">
        <f>'Parameters from R'!D$17+'Parameters from R'!D$18*Computation!$O55+'Parameters from R'!D$19*Computation!$P55+'Parameters from R'!D$20*Computation!$O55*Computation!$P55+'Parameters from R'!D$21*Computation!$Q55+'Parameters from R'!D$22*Computation!$O55*Computation!$Q55+'Parameters from R'!D$23*Computation!$P55*Computation!$Q55+'Parameters from R'!D$24*Computation!$O55*Computation!$P55*Computation!$Q55</f>
        <v>27.536997961248279</v>
      </c>
      <c r="T55">
        <f>'Parameters from R'!E$17+'Parameters from R'!E$18*Computation!$O55+'Parameters from R'!E$19*Computation!$P55+'Parameters from R'!E$20*Computation!$O55*Computation!$P55+'Parameters from R'!E$21*Computation!$Q55+'Parameters from R'!E$22*Computation!$O55*Computation!$Q55+'Parameters from R'!E$23*Computation!$P55*Computation!$Q55+'Parameters from R'!E$24*Computation!$O55*Computation!$P55*Computation!$Q55</f>
        <v>31.475619269547327</v>
      </c>
      <c r="U55">
        <f>'Parameters from R'!F$17+'Parameters from R'!F$18*Computation!$O55+'Parameters from R'!F$19*Computation!$P55+'Parameters from R'!F$20*Computation!$O55*Computation!$P55+'Parameters from R'!F$21*Computation!$Q55+'Parameters from R'!F$22*Computation!$O55*Computation!$Q55+'Parameters from R'!F$23*Computation!$P55*Computation!$Q55+'Parameters from R'!F$24*Computation!$O55*Computation!$P55*Computation!$Q55</f>
        <v>29.466296155692731</v>
      </c>
      <c r="V55">
        <f t="shared" si="5"/>
        <v>-1.5369979612482787</v>
      </c>
      <c r="W55">
        <f t="shared" si="6"/>
        <v>0.5243807304526733</v>
      </c>
      <c r="X55">
        <f t="shared" si="7"/>
        <v>0.27240907491367139</v>
      </c>
      <c r="Z55" s="21">
        <f>IF(F55="","",V55/'Parameters from R'!$D$25)</f>
        <v>-0.37717926498983523</v>
      </c>
      <c r="AA55" s="21">
        <f t="shared" si="17"/>
        <v>35.302019421815054</v>
      </c>
      <c r="AB55" s="21">
        <f t="shared" si="18"/>
        <v>3</v>
      </c>
      <c r="AD55" s="21">
        <f>IF(G55="","",X55/'Parameters from R'!$F$25)</f>
        <v>8.6189038446393529E-2</v>
      </c>
      <c r="AE55" s="21">
        <f t="shared" si="19"/>
        <v>53.434192783281553</v>
      </c>
      <c r="AF55" s="21">
        <f t="shared" si="20"/>
        <v>4</v>
      </c>
      <c r="AI55">
        <f t="shared" si="21"/>
        <v>-0.37717926498983523</v>
      </c>
      <c r="AJ55">
        <f t="shared" si="22"/>
        <v>8.6189038446393529E-2</v>
      </c>
      <c r="AL55" s="48">
        <f t="shared" si="23"/>
        <v>0.51809707153989648</v>
      </c>
      <c r="AM55" s="45">
        <f t="shared" si="24"/>
        <v>0.87440441953542092</v>
      </c>
      <c r="AO55" s="60">
        <f t="shared" si="25"/>
        <v>-0.37717926498983523</v>
      </c>
      <c r="AP55" s="60">
        <f t="shared" si="26"/>
        <v>8.6189038446393529E-2</v>
      </c>
      <c r="AQ55" s="21">
        <f t="shared" si="27"/>
        <v>-0.97487162295853569</v>
      </c>
      <c r="AR55" s="21">
        <f t="shared" si="28"/>
        <v>0.22276740953333071</v>
      </c>
      <c r="AT55" s="55">
        <f t="shared" si="29"/>
        <v>1.98739609688584</v>
      </c>
      <c r="AV55" s="55">
        <f t="shared" si="30"/>
        <v>1.7503245353201999</v>
      </c>
      <c r="AX55" s="55">
        <f t="shared" si="31"/>
        <v>1.246781929983483</v>
      </c>
      <c r="AZ55" s="55">
        <f t="shared" si="32"/>
        <v>0.55342807791312032</v>
      </c>
      <c r="BB55" s="55">
        <f t="shared" si="33"/>
        <v>0.22418018218149585</v>
      </c>
      <c r="BD55" s="55">
        <f t="shared" si="34"/>
        <v>0.96765904173739126</v>
      </c>
      <c r="BF55" s="55">
        <f t="shared" si="35"/>
        <v>1.5638205840398256</v>
      </c>
      <c r="BH55" s="55">
        <f t="shared" si="36"/>
        <v>1.9219046184910917</v>
      </c>
      <c r="BJ55" s="56">
        <f t="shared" si="37"/>
        <v>0.22418018218149585</v>
      </c>
      <c r="BK55" s="57" t="str">
        <f t="shared" si="38"/>
        <v/>
      </c>
      <c r="BM55" s="57" t="str">
        <f t="shared" si="39"/>
        <v/>
      </c>
      <c r="BO55" s="57" t="str">
        <f t="shared" si="40"/>
        <v/>
      </c>
      <c r="BQ55" s="57" t="str">
        <f t="shared" si="41"/>
        <v/>
      </c>
      <c r="BS55" s="57">
        <f t="shared" si="42"/>
        <v>5</v>
      </c>
      <c r="BU55" s="57" t="str">
        <f t="shared" si="43"/>
        <v/>
      </c>
      <c r="BW55" s="57" t="str">
        <f t="shared" si="44"/>
        <v/>
      </c>
      <c r="BY55" s="57" t="str">
        <f t="shared" si="45"/>
        <v/>
      </c>
      <c r="CA55" s="58">
        <f t="shared" si="46"/>
        <v>5</v>
      </c>
      <c r="CB55" s="59" t="str">
        <f t="shared" si="47"/>
        <v>Slow</v>
      </c>
      <c r="CI55">
        <f t="shared" si="48"/>
        <v>16</v>
      </c>
      <c r="CJ55">
        <f t="shared" si="49"/>
        <v>-1.5369979612482787</v>
      </c>
      <c r="CK55">
        <f t="shared" si="50"/>
        <v>0.27240907491367139</v>
      </c>
    </row>
    <row r="56" spans="2:89" x14ac:dyDescent="0.3">
      <c r="B56" s="3">
        <v>176</v>
      </c>
      <c r="C56" s="3">
        <v>46</v>
      </c>
      <c r="D56" s="3">
        <v>13</v>
      </c>
      <c r="E56" s="26">
        <v>0</v>
      </c>
      <c r="F56" s="26">
        <v>24</v>
      </c>
      <c r="G56" s="26">
        <v>32</v>
      </c>
      <c r="J56">
        <f t="shared" si="0"/>
        <v>0.81888888888888878</v>
      </c>
      <c r="K56">
        <f t="shared" si="15"/>
        <v>1.5088376913825734</v>
      </c>
      <c r="L56" s="33">
        <f t="shared" si="16"/>
        <v>29.738705230606403</v>
      </c>
      <c r="M56">
        <f t="shared" si="1"/>
        <v>29.742488137206898</v>
      </c>
      <c r="O56" s="33">
        <f t="shared" si="2"/>
        <v>0.25925925925925952</v>
      </c>
      <c r="P56" s="33">
        <f t="shared" si="3"/>
        <v>-0.57870370370370416</v>
      </c>
      <c r="Q56" s="33">
        <f t="shared" si="4"/>
        <v>-0.5</v>
      </c>
      <c r="S56">
        <f>'Parameters from R'!D$17+'Parameters from R'!D$18*Computation!$O56+'Parameters from R'!D$19*Computation!$P56+'Parameters from R'!D$20*Computation!$O56*Computation!$P56+'Parameters from R'!D$21*Computation!$Q56+'Parameters from R'!D$22*Computation!$O56*Computation!$Q56+'Parameters from R'!D$23*Computation!$P56*Computation!$Q56+'Parameters from R'!D$24*Computation!$O56*Computation!$P56*Computation!$Q56</f>
        <v>27.61143013717421</v>
      </c>
      <c r="T56">
        <f>'Parameters from R'!E$17+'Parameters from R'!E$18*Computation!$O56+'Parameters from R'!E$19*Computation!$P56+'Parameters from R'!E$20*Computation!$O56*Computation!$P56+'Parameters from R'!E$21*Computation!$Q56+'Parameters from R'!E$22*Computation!$O56*Computation!$Q56+'Parameters from R'!E$23*Computation!$P56*Computation!$Q56+'Parameters from R'!E$24*Computation!$O56*Computation!$P56*Computation!$Q56</f>
        <v>31.518646213991772</v>
      </c>
      <c r="U56">
        <f>'Parameters from R'!F$17+'Parameters from R'!F$18*Computation!$O56+'Parameters from R'!F$19*Computation!$P56+'Parameters from R'!F$20*Computation!$O56*Computation!$P56+'Parameters from R'!F$21*Computation!$Q56+'Parameters from R'!F$22*Computation!$O56*Computation!$Q56+'Parameters from R'!F$23*Computation!$P56*Computation!$Q56+'Parameters from R'!F$24*Computation!$O56*Computation!$P56*Computation!$Q56</f>
        <v>29.513577081618653</v>
      </c>
      <c r="V56">
        <f t="shared" si="5"/>
        <v>-3.6114301371742101</v>
      </c>
      <c r="W56">
        <f t="shared" si="6"/>
        <v>0.48135378600822776</v>
      </c>
      <c r="X56">
        <f t="shared" si="7"/>
        <v>0.22512814898774991</v>
      </c>
      <c r="Z56" s="21">
        <f>IF(F56="","",V56/'Parameters from R'!$D$25)</f>
        <v>-0.88624487412802277</v>
      </c>
      <c r="AA56" s="21">
        <f t="shared" si="17"/>
        <v>18.774279365512367</v>
      </c>
      <c r="AB56" s="21">
        <f t="shared" si="18"/>
        <v>2</v>
      </c>
      <c r="AD56" s="21">
        <f>IF(G56="","",X56/'Parameters from R'!$F$25)</f>
        <v>7.1229560522606442E-2</v>
      </c>
      <c r="AE56" s="21">
        <f t="shared" si="19"/>
        <v>52.839247236674403</v>
      </c>
      <c r="AF56" s="21">
        <f t="shared" si="20"/>
        <v>4</v>
      </c>
      <c r="AI56">
        <f t="shared" si="21"/>
        <v>-0.88624487412802277</v>
      </c>
      <c r="AJ56">
        <f t="shared" si="22"/>
        <v>7.1229560522606442E-2</v>
      </c>
      <c r="AL56" s="48">
        <f t="shared" si="23"/>
        <v>1.1150980513419562</v>
      </c>
      <c r="AM56" s="45">
        <f t="shared" si="24"/>
        <v>0.53701898458509123</v>
      </c>
      <c r="AO56" s="60">
        <f t="shared" si="25"/>
        <v>-0.88624487412802277</v>
      </c>
      <c r="AP56" s="60">
        <f t="shared" si="26"/>
        <v>7.1229560522606442E-2</v>
      </c>
      <c r="AQ56" s="21">
        <f t="shared" si="27"/>
        <v>-0.99678570892171448</v>
      </c>
      <c r="AR56" s="21">
        <f t="shared" si="28"/>
        <v>8.0113984356260451E-2</v>
      </c>
      <c r="AT56" s="55">
        <f t="shared" si="29"/>
        <v>1.9983922082122489</v>
      </c>
      <c r="AV56" s="55">
        <f t="shared" si="30"/>
        <v>1.8155906986775405</v>
      </c>
      <c r="AX56" s="55">
        <f t="shared" si="31"/>
        <v>1.356381963639844</v>
      </c>
      <c r="AZ56" s="55">
        <f t="shared" si="32"/>
        <v>0.69067637027110007</v>
      </c>
      <c r="BB56" s="55">
        <f t="shared" si="33"/>
        <v>8.0178439474531377E-2</v>
      </c>
      <c r="BD56" s="55">
        <f t="shared" si="34"/>
        <v>0.83882680862952919</v>
      </c>
      <c r="BF56" s="55">
        <f t="shared" si="35"/>
        <v>1.4697714001546365</v>
      </c>
      <c r="BH56" s="55">
        <f t="shared" si="36"/>
        <v>1.8769566195171212</v>
      </c>
      <c r="BJ56" s="56">
        <f t="shared" si="37"/>
        <v>8.0178439474531377E-2</v>
      </c>
      <c r="BK56" s="57" t="str">
        <f t="shared" si="38"/>
        <v/>
      </c>
      <c r="BM56" s="57" t="str">
        <f t="shared" si="39"/>
        <v/>
      </c>
      <c r="BO56" s="57" t="str">
        <f t="shared" si="40"/>
        <v/>
      </c>
      <c r="BQ56" s="57" t="str">
        <f t="shared" si="41"/>
        <v/>
      </c>
      <c r="BS56" s="57">
        <f t="shared" si="42"/>
        <v>5</v>
      </c>
      <c r="BU56" s="57" t="str">
        <f t="shared" si="43"/>
        <v/>
      </c>
      <c r="BW56" s="57" t="str">
        <f t="shared" si="44"/>
        <v/>
      </c>
      <c r="BY56" s="57" t="str">
        <f t="shared" si="45"/>
        <v/>
      </c>
      <c r="CA56" s="58">
        <f t="shared" si="46"/>
        <v>5</v>
      </c>
      <c r="CB56" s="59" t="str">
        <f t="shared" si="47"/>
        <v>Slow</v>
      </c>
      <c r="CI56">
        <f t="shared" si="48"/>
        <v>13</v>
      </c>
      <c r="CJ56">
        <f t="shared" si="49"/>
        <v>-3.6114301371742101</v>
      </c>
      <c r="CK56">
        <f t="shared" si="50"/>
        <v>0.22512814898774991</v>
      </c>
    </row>
    <row r="57" spans="2:89" x14ac:dyDescent="0.3">
      <c r="B57" s="3">
        <v>75</v>
      </c>
      <c r="C57" s="3">
        <v>47</v>
      </c>
      <c r="D57" s="3">
        <v>16</v>
      </c>
      <c r="E57" s="26">
        <v>0</v>
      </c>
      <c r="F57" s="3">
        <v>30</v>
      </c>
      <c r="G57" s="3">
        <v>34</v>
      </c>
      <c r="J57">
        <f t="shared" si="0"/>
        <v>0.86444444444444435</v>
      </c>
      <c r="K57">
        <f t="shared" si="15"/>
        <v>1.8527054794451341</v>
      </c>
      <c r="L57" s="33">
        <f t="shared" si="16"/>
        <v>32.413984768903369</v>
      </c>
      <c r="M57">
        <f t="shared" si="1"/>
        <v>32.419066202762622</v>
      </c>
      <c r="O57" s="33">
        <f t="shared" si="2"/>
        <v>1.2592592592592595</v>
      </c>
      <c r="P57" s="33">
        <f t="shared" si="3"/>
        <v>2.4212962962962958</v>
      </c>
      <c r="Q57" s="33">
        <f t="shared" si="4"/>
        <v>-0.5</v>
      </c>
      <c r="S57">
        <f>'Parameters from R'!D$17+'Parameters from R'!D$18*Computation!$O57+'Parameters from R'!D$19*Computation!$P57+'Parameters from R'!D$20*Computation!$O57*Computation!$P57+'Parameters from R'!D$21*Computation!$Q57+'Parameters from R'!D$22*Computation!$O57*Computation!$Q57+'Parameters from R'!D$23*Computation!$P57*Computation!$Q57+'Parameters from R'!D$24*Computation!$O57*Computation!$P57*Computation!$Q57</f>
        <v>27.491240090877913</v>
      </c>
      <c r="T57">
        <f>'Parameters from R'!E$17+'Parameters from R'!E$18*Computation!$O57+'Parameters from R'!E$19*Computation!$P57+'Parameters from R'!E$20*Computation!$O57*Computation!$P57+'Parameters from R'!E$21*Computation!$Q57+'Parameters from R'!E$22*Computation!$O57*Computation!$Q57+'Parameters from R'!E$23*Computation!$P57*Computation!$Q57+'Parameters from R'!E$24*Computation!$O57*Computation!$P57*Computation!$Q57</f>
        <v>31.470846491769549</v>
      </c>
      <c r="U57">
        <f>'Parameters from R'!F$17+'Parameters from R'!F$18*Computation!$O57+'Parameters from R'!F$19*Computation!$P57+'Parameters from R'!F$20*Computation!$O57*Computation!$P57+'Parameters from R'!F$21*Computation!$Q57+'Parameters from R'!F$22*Computation!$O57*Computation!$Q57+'Parameters from R'!F$23*Computation!$P57*Computation!$Q57+'Parameters from R'!F$24*Computation!$O57*Computation!$P57*Computation!$Q57</f>
        <v>29.45659578532236</v>
      </c>
      <c r="V57">
        <f t="shared" si="5"/>
        <v>2.5087599091220874</v>
      </c>
      <c r="W57">
        <f t="shared" si="6"/>
        <v>2.5291535082304506</v>
      </c>
      <c r="X57">
        <f t="shared" si="7"/>
        <v>2.9573889835810085</v>
      </c>
      <c r="Z57" s="21">
        <f>IF(F57="","",V57/'Parameters from R'!$D$25)</f>
        <v>0.61564962505879472</v>
      </c>
      <c r="AA57" s="21">
        <f t="shared" si="17"/>
        <v>73.093710434799831</v>
      </c>
      <c r="AB57" s="21">
        <f t="shared" si="18"/>
        <v>4</v>
      </c>
      <c r="AD57" s="21">
        <f>IF(G57="","",X57/'Parameters from R'!$F$25)</f>
        <v>0.93570492424887952</v>
      </c>
      <c r="AE57" s="21">
        <f t="shared" si="19"/>
        <v>82.52874327146462</v>
      </c>
      <c r="AF57" s="21">
        <f t="shared" si="20"/>
        <v>4</v>
      </c>
      <c r="AI57">
        <f t="shared" si="21"/>
        <v>0.61564962505879472</v>
      </c>
      <c r="AJ57">
        <f t="shared" si="22"/>
        <v>0.93570492424887952</v>
      </c>
      <c r="AL57" s="48">
        <f t="shared" si="23"/>
        <v>0.94285597374294827</v>
      </c>
      <c r="AM57" s="45">
        <f t="shared" si="24"/>
        <v>0.64115201735961291</v>
      </c>
      <c r="AO57" s="60">
        <f t="shared" si="25"/>
        <v>0.61564962505879472</v>
      </c>
      <c r="AP57" s="60">
        <f t="shared" si="26"/>
        <v>0.93570492424887952</v>
      </c>
      <c r="AQ57" s="21">
        <f t="shared" si="27"/>
        <v>0.54965032313414253</v>
      </c>
      <c r="AR57" s="21">
        <f t="shared" si="28"/>
        <v>0.83539483017225613</v>
      </c>
      <c r="AT57" s="55">
        <f t="shared" si="29"/>
        <v>0.94905181825425899</v>
      </c>
      <c r="AV57" s="55">
        <f t="shared" si="30"/>
        <v>0.20310184562176767</v>
      </c>
      <c r="AX57" s="55">
        <f t="shared" si="31"/>
        <v>0.57376854188382242</v>
      </c>
      <c r="AZ57" s="55">
        <f t="shared" si="32"/>
        <v>1.2632878701123849</v>
      </c>
      <c r="BB57" s="55">
        <f t="shared" si="33"/>
        <v>1.7604830718493958</v>
      </c>
      <c r="BD57" s="55">
        <f t="shared" si="34"/>
        <v>1.9896606847161231</v>
      </c>
      <c r="BF57" s="55">
        <f t="shared" si="35"/>
        <v>1.9159304946538414</v>
      </c>
      <c r="BH57" s="55">
        <f t="shared" si="36"/>
        <v>1.5505172547336952</v>
      </c>
      <c r="BJ57" s="56">
        <f t="shared" si="37"/>
        <v>0.20310184562176767</v>
      </c>
      <c r="BK57" s="57" t="str">
        <f t="shared" si="38"/>
        <v/>
      </c>
      <c r="BM57" s="57">
        <f t="shared" si="39"/>
        <v>2</v>
      </c>
      <c r="BO57" s="57" t="str">
        <f t="shared" si="40"/>
        <v/>
      </c>
      <c r="BQ57" s="57" t="str">
        <f t="shared" si="41"/>
        <v/>
      </c>
      <c r="BS57" s="57" t="str">
        <f t="shared" si="42"/>
        <v/>
      </c>
      <c r="BU57" s="57" t="str">
        <f t="shared" si="43"/>
        <v/>
      </c>
      <c r="BW57" s="57" t="str">
        <f t="shared" si="44"/>
        <v/>
      </c>
      <c r="BY57" s="57" t="str">
        <f t="shared" si="45"/>
        <v/>
      </c>
      <c r="CA57" s="58">
        <f t="shared" si="46"/>
        <v>2</v>
      </c>
      <c r="CB57" s="59" t="str">
        <f t="shared" si="47"/>
        <v>Fast-hyperaccurate</v>
      </c>
      <c r="CI57">
        <f t="shared" si="48"/>
        <v>16</v>
      </c>
      <c r="CJ57">
        <f t="shared" si="49"/>
        <v>2.5087599091220874</v>
      </c>
      <c r="CK57">
        <f t="shared" si="50"/>
        <v>2.9573889835810085</v>
      </c>
    </row>
    <row r="58" spans="2:89" x14ac:dyDescent="0.3">
      <c r="B58" s="3">
        <v>178</v>
      </c>
      <c r="C58" s="3">
        <v>48</v>
      </c>
      <c r="D58" s="3">
        <v>10</v>
      </c>
      <c r="E58" s="26">
        <v>0</v>
      </c>
      <c r="F58" s="26">
        <v>22</v>
      </c>
      <c r="G58" s="26">
        <v>29</v>
      </c>
      <c r="J58">
        <f t="shared" si="0"/>
        <v>0.75055555555555564</v>
      </c>
      <c r="K58">
        <f t="shared" si="15"/>
        <v>1.101577450217945</v>
      </c>
      <c r="L58" s="33">
        <f t="shared" si="16"/>
        <v>26.570234592259208</v>
      </c>
      <c r="M58">
        <f t="shared" si="1"/>
        <v>26.572950780314954</v>
      </c>
      <c r="O58" s="33">
        <f t="shared" si="2"/>
        <v>2.2592592592592595</v>
      </c>
      <c r="P58" s="33">
        <f t="shared" si="3"/>
        <v>-3.5787037037037042</v>
      </c>
      <c r="Q58" s="33">
        <f t="shared" si="4"/>
        <v>-0.5</v>
      </c>
      <c r="S58">
        <f>'Parameters from R'!D$17+'Parameters from R'!D$18*Computation!$O58+'Parameters from R'!D$19*Computation!$P58+'Parameters from R'!D$20*Computation!$O58*Computation!$P58+'Parameters from R'!D$21*Computation!$Q58+'Parameters from R'!D$22*Computation!$O58*Computation!$Q58+'Parameters from R'!D$23*Computation!$P58*Computation!$Q58+'Parameters from R'!D$24*Computation!$O58*Computation!$P58*Computation!$Q58</f>
        <v>27.429103377914952</v>
      </c>
      <c r="T58">
        <f>'Parameters from R'!E$17+'Parameters from R'!E$18*Computation!$O58+'Parameters from R'!E$19*Computation!$P58+'Parameters from R'!E$20*Computation!$O58*Computation!$P58+'Parameters from R'!E$21*Computation!$Q58+'Parameters from R'!E$22*Computation!$O58*Computation!$Q58+'Parameters from R'!E$23*Computation!$P58*Computation!$Q58+'Parameters from R'!E$24*Computation!$O58*Computation!$P58*Computation!$Q58</f>
        <v>31.459206769547325</v>
      </c>
      <c r="U58">
        <f>'Parameters from R'!F$17+'Parameters from R'!F$18*Computation!$O58+'Parameters from R'!F$19*Computation!$P58+'Parameters from R'!F$20*Computation!$O58*Computation!$P58+'Parameters from R'!F$21*Computation!$Q58+'Parameters from R'!F$22*Computation!$O58*Computation!$Q58+'Parameters from R'!F$23*Computation!$P58*Computation!$Q58+'Parameters from R'!F$24*Computation!$O58*Computation!$P58*Computation!$Q58</f>
        <v>29.461447822359396</v>
      </c>
      <c r="V58">
        <f t="shared" si="5"/>
        <v>-5.4291033779149522</v>
      </c>
      <c r="W58">
        <f t="shared" si="6"/>
        <v>-2.4592067695473254</v>
      </c>
      <c r="X58">
        <f t="shared" si="7"/>
        <v>-2.8912132301001883</v>
      </c>
      <c r="Z58" s="21">
        <f>IF(F58="","",V58/'Parameters from R'!$D$25)</f>
        <v>-1.3323018463685594</v>
      </c>
      <c r="AA58" s="21">
        <f t="shared" si="17"/>
        <v>9.1380510337333138</v>
      </c>
      <c r="AB58" s="21">
        <f t="shared" si="18"/>
        <v>1</v>
      </c>
      <c r="AD58" s="21">
        <f>IF(G58="","",X58/'Parameters from R'!$F$25)</f>
        <v>-0.91476720562557368</v>
      </c>
      <c r="AE58" s="21">
        <f t="shared" si="19"/>
        <v>18.015692723260891</v>
      </c>
      <c r="AF58" s="21">
        <f t="shared" si="20"/>
        <v>2</v>
      </c>
      <c r="AI58">
        <f t="shared" si="21"/>
        <v>-1.3323018463685594</v>
      </c>
      <c r="AJ58">
        <f t="shared" si="22"/>
        <v>-0.91476720562557368</v>
      </c>
      <c r="AL58" s="48">
        <f t="shared" si="23"/>
        <v>1.3488938814655722</v>
      </c>
      <c r="AM58" s="45">
        <f t="shared" si="24"/>
        <v>0.40262190769209161</v>
      </c>
      <c r="AO58" s="60">
        <f t="shared" si="25"/>
        <v>-1.3323018463685594</v>
      </c>
      <c r="AP58" s="60">
        <f t="shared" si="26"/>
        <v>-0.91476720562557368</v>
      </c>
      <c r="AQ58" s="21">
        <f t="shared" si="27"/>
        <v>-0.82438561570860935</v>
      </c>
      <c r="AR58" s="21">
        <f t="shared" si="28"/>
        <v>-0.56602858285844293</v>
      </c>
      <c r="AT58" s="55">
        <f t="shared" si="29"/>
        <v>1.9101757069487662</v>
      </c>
      <c r="AV58" s="55">
        <f t="shared" si="30"/>
        <v>1.9915678790665516</v>
      </c>
      <c r="AX58" s="55">
        <f t="shared" si="31"/>
        <v>1.7697618952042353</v>
      </c>
      <c r="AZ58" s="55">
        <f t="shared" si="32"/>
        <v>1.2785257057286035</v>
      </c>
      <c r="BB58" s="55">
        <f t="shared" si="33"/>
        <v>0.59264556742017516</v>
      </c>
      <c r="BD58" s="55">
        <f t="shared" si="34"/>
        <v>0.183459486182528</v>
      </c>
      <c r="BF58" s="55">
        <f t="shared" si="35"/>
        <v>0.93163449607832494</v>
      </c>
      <c r="BH58" s="55">
        <f t="shared" si="36"/>
        <v>1.5379765992339338</v>
      </c>
      <c r="BJ58" s="56">
        <f t="shared" si="37"/>
        <v>0.183459486182528</v>
      </c>
      <c r="BK58" s="57" t="str">
        <f t="shared" si="38"/>
        <v/>
      </c>
      <c r="BM58" s="57" t="str">
        <f t="shared" si="39"/>
        <v/>
      </c>
      <c r="BO58" s="57" t="str">
        <f t="shared" si="40"/>
        <v/>
      </c>
      <c r="BQ58" s="57" t="str">
        <f t="shared" si="41"/>
        <v/>
      </c>
      <c r="BS58" s="57" t="str">
        <f t="shared" si="42"/>
        <v/>
      </c>
      <c r="BU58" s="57">
        <f t="shared" si="43"/>
        <v>6</v>
      </c>
      <c r="BW58" s="57" t="str">
        <f t="shared" si="44"/>
        <v/>
      </c>
      <c r="BY58" s="57" t="str">
        <f t="shared" si="45"/>
        <v/>
      </c>
      <c r="CA58" s="58">
        <f t="shared" si="46"/>
        <v>6</v>
      </c>
      <c r="CB58" s="59" t="str">
        <f t="shared" si="47"/>
        <v>Slow-inaccurate</v>
      </c>
      <c r="CI58">
        <f t="shared" si="48"/>
        <v>10</v>
      </c>
      <c r="CJ58">
        <f t="shared" si="49"/>
        <v>-5.4291033779149522</v>
      </c>
      <c r="CK58">
        <f t="shared" si="50"/>
        <v>-2.8912132301001883</v>
      </c>
    </row>
    <row r="59" spans="2:89" x14ac:dyDescent="0.3">
      <c r="B59" s="3">
        <v>83</v>
      </c>
      <c r="C59" s="3">
        <v>50</v>
      </c>
      <c r="D59" s="3">
        <v>8</v>
      </c>
      <c r="E59" s="26">
        <v>0</v>
      </c>
      <c r="F59" s="3">
        <v>32</v>
      </c>
      <c r="G59" s="3">
        <v>34</v>
      </c>
      <c r="J59">
        <f t="shared" si="0"/>
        <v>0.86444444444444435</v>
      </c>
      <c r="K59">
        <f t="shared" si="15"/>
        <v>1.8527054794451341</v>
      </c>
      <c r="L59" s="33">
        <f t="shared" si="16"/>
        <v>32.413984768903369</v>
      </c>
      <c r="M59">
        <f t="shared" si="1"/>
        <v>32.419066202762622</v>
      </c>
      <c r="O59" s="33">
        <f t="shared" si="2"/>
        <v>4.2592592592592595</v>
      </c>
      <c r="P59" s="33">
        <f t="shared" si="3"/>
        <v>-5.5787037037037042</v>
      </c>
      <c r="Q59" s="33">
        <f t="shared" si="4"/>
        <v>-0.5</v>
      </c>
      <c r="S59">
        <f>'Parameters from R'!D$17+'Parameters from R'!D$18*Computation!$O59+'Parameters from R'!D$19*Computation!$P59+'Parameters from R'!D$20*Computation!$O59*Computation!$P59+'Parameters from R'!D$21*Computation!$Q59+'Parameters from R'!D$22*Computation!$O59*Computation!$Q59+'Parameters from R'!D$23*Computation!$P59*Computation!$Q59+'Parameters from R'!D$24*Computation!$O59*Computation!$P59*Computation!$Q59</f>
        <v>27.058419581618651</v>
      </c>
      <c r="T59">
        <f>'Parameters from R'!E$17+'Parameters from R'!E$18*Computation!$O59+'Parameters from R'!E$19*Computation!$P59+'Parameters from R'!E$20*Computation!$O59*Computation!$P59+'Parameters from R'!E$21*Computation!$Q59+'Parameters from R'!E$22*Computation!$O59*Computation!$Q59+'Parameters from R'!E$23*Computation!$P59*Computation!$Q59+'Parameters from R'!E$24*Computation!$O59*Computation!$P59*Computation!$Q59</f>
        <v>31.317909547325105</v>
      </c>
      <c r="U59">
        <f>'Parameters from R'!F$17+'Parameters from R'!F$18*Computation!$O59+'Parameters from R'!F$19*Computation!$P59+'Parameters from R'!F$20*Computation!$O59*Computation!$P59+'Parameters from R'!F$21*Computation!$Q59+'Parameters from R'!F$22*Computation!$O59*Computation!$Q59+'Parameters from R'!F$23*Computation!$P59*Computation!$Q59+'Parameters from R'!F$24*Computation!$O59*Computation!$P59*Computation!$Q59</f>
        <v>29.328901526063099</v>
      </c>
      <c r="V59">
        <f t="shared" si="5"/>
        <v>4.9415804183813492</v>
      </c>
      <c r="W59">
        <f t="shared" si="6"/>
        <v>2.6820904526748954</v>
      </c>
      <c r="X59">
        <f t="shared" si="7"/>
        <v>3.0850832428402697</v>
      </c>
      <c r="Z59" s="21">
        <f>IF(F59="","",V59/'Parameters from R'!$D$25)</f>
        <v>1.2126637231057205</v>
      </c>
      <c r="AA59" s="21">
        <f t="shared" si="17"/>
        <v>88.737079256067403</v>
      </c>
      <c r="AB59" s="21">
        <f t="shared" si="18"/>
        <v>4</v>
      </c>
      <c r="AD59" s="21">
        <f>IF(G59="","",X59/'Parameters from R'!$F$25)</f>
        <v>0.97610682871615184</v>
      </c>
      <c r="AE59" s="21">
        <f t="shared" si="19"/>
        <v>83.549423614137325</v>
      </c>
      <c r="AF59" s="21">
        <f t="shared" si="20"/>
        <v>4</v>
      </c>
      <c r="AI59">
        <f t="shared" si="21"/>
        <v>1.2126637231057205</v>
      </c>
      <c r="AJ59">
        <f t="shared" si="22"/>
        <v>0.97610682871615184</v>
      </c>
      <c r="AL59" s="48">
        <f t="shared" si="23"/>
        <v>1.2662460784205685</v>
      </c>
      <c r="AM59" s="45">
        <f t="shared" si="24"/>
        <v>0.44857043434868604</v>
      </c>
      <c r="AO59" s="60">
        <f t="shared" si="25"/>
        <v>1.2126637231057205</v>
      </c>
      <c r="AP59" s="60">
        <f t="shared" si="26"/>
        <v>0.97610682871615184</v>
      </c>
      <c r="AQ59" s="21">
        <f t="shared" si="27"/>
        <v>0.7789927277442602</v>
      </c>
      <c r="AR59" s="21">
        <f t="shared" si="28"/>
        <v>0.62703295776343126</v>
      </c>
      <c r="AT59" s="55">
        <f t="shared" si="29"/>
        <v>0.66484174395977857</v>
      </c>
      <c r="AV59" s="55">
        <f t="shared" si="30"/>
        <v>0.10760765079721203</v>
      </c>
      <c r="AX59" s="55">
        <f t="shared" si="31"/>
        <v>0.86367475618611056</v>
      </c>
      <c r="AZ59" s="55">
        <f t="shared" si="32"/>
        <v>1.4882552091768348</v>
      </c>
      <c r="BB59" s="55">
        <f t="shared" si="33"/>
        <v>1.8862622976374521</v>
      </c>
      <c r="BD59" s="55">
        <f t="shared" si="34"/>
        <v>1.9971030502930753</v>
      </c>
      <c r="BF59" s="55">
        <f t="shared" si="35"/>
        <v>1.80390296732581</v>
      </c>
      <c r="BH59" s="55">
        <f t="shared" si="36"/>
        <v>1.3360750100043097</v>
      </c>
      <c r="BJ59" s="56">
        <f t="shared" si="37"/>
        <v>0.10760765079721203</v>
      </c>
      <c r="BK59" s="57" t="str">
        <f t="shared" si="38"/>
        <v/>
      </c>
      <c r="BM59" s="57">
        <f t="shared" si="39"/>
        <v>2</v>
      </c>
      <c r="BO59" s="57" t="str">
        <f t="shared" si="40"/>
        <v/>
      </c>
      <c r="BQ59" s="57" t="str">
        <f t="shared" si="41"/>
        <v/>
      </c>
      <c r="BS59" s="57" t="str">
        <f t="shared" si="42"/>
        <v/>
      </c>
      <c r="BU59" s="57" t="str">
        <f t="shared" si="43"/>
        <v/>
      </c>
      <c r="BW59" s="57" t="str">
        <f t="shared" si="44"/>
        <v/>
      </c>
      <c r="BY59" s="57" t="str">
        <f t="shared" si="45"/>
        <v/>
      </c>
      <c r="CA59" s="58">
        <f t="shared" si="46"/>
        <v>2</v>
      </c>
      <c r="CB59" s="59" t="str">
        <f t="shared" si="47"/>
        <v>Fast-hyperaccurate</v>
      </c>
      <c r="CI59">
        <f t="shared" si="48"/>
        <v>8</v>
      </c>
      <c r="CJ59">
        <f t="shared" si="49"/>
        <v>4.9415804183813492</v>
      </c>
      <c r="CK59">
        <f t="shared" si="50"/>
        <v>3.0850832428402697</v>
      </c>
    </row>
    <row r="60" spans="2:89" x14ac:dyDescent="0.3">
      <c r="B60" s="3">
        <v>175</v>
      </c>
      <c r="C60" s="3">
        <v>50</v>
      </c>
      <c r="D60" s="3">
        <v>13</v>
      </c>
      <c r="E60" s="26">
        <v>0</v>
      </c>
      <c r="F60" s="26">
        <v>17</v>
      </c>
      <c r="G60" s="26">
        <v>32</v>
      </c>
      <c r="J60">
        <f t="shared" si="0"/>
        <v>0.81888888888888878</v>
      </c>
      <c r="K60">
        <f t="shared" si="15"/>
        <v>1.5088376913825734</v>
      </c>
      <c r="L60" s="33">
        <f t="shared" si="16"/>
        <v>29.738705230606403</v>
      </c>
      <c r="M60">
        <f t="shared" si="1"/>
        <v>29.742488137206898</v>
      </c>
      <c r="O60" s="33">
        <f t="shared" si="2"/>
        <v>4.2592592592592595</v>
      </c>
      <c r="P60" s="33">
        <f t="shared" si="3"/>
        <v>-0.57870370370370416</v>
      </c>
      <c r="Q60" s="33">
        <f t="shared" si="4"/>
        <v>-0.5</v>
      </c>
      <c r="S60">
        <f>'Parameters from R'!D$17+'Parameters from R'!D$18*Computation!$O60+'Parameters from R'!D$19*Computation!$P60+'Parameters from R'!D$20*Computation!$O60*Computation!$P60+'Parameters from R'!D$21*Computation!$Q60+'Parameters from R'!D$22*Computation!$O60*Computation!$Q60+'Parameters from R'!D$23*Computation!$P60*Computation!$Q60+'Parameters from R'!D$24*Computation!$O60*Computation!$P60*Computation!$Q60</f>
        <v>27.286034396433468</v>
      </c>
      <c r="T60">
        <f>'Parameters from R'!E$17+'Parameters from R'!E$18*Computation!$O60+'Parameters from R'!E$19*Computation!$P60+'Parameters from R'!E$20*Computation!$O60*Computation!$P60+'Parameters from R'!E$21*Computation!$Q60+'Parameters from R'!E$22*Computation!$O60*Computation!$Q60+'Parameters from R'!E$23*Computation!$P60*Computation!$Q60+'Parameters from R'!E$24*Computation!$O60*Computation!$P60*Computation!$Q60</f>
        <v>31.409020658436216</v>
      </c>
      <c r="U60">
        <f>'Parameters from R'!F$17+'Parameters from R'!F$18*Computation!$O60+'Parameters from R'!F$19*Computation!$P60+'Parameters from R'!F$20*Computation!$O60*Computation!$P60+'Parameters from R'!F$21*Computation!$Q60+'Parameters from R'!F$22*Computation!$O60*Computation!$Q60+'Parameters from R'!F$23*Computation!$P60*Computation!$Q60+'Parameters from R'!F$24*Computation!$O60*Computation!$P60*Computation!$Q60</f>
        <v>29.399616340877913</v>
      </c>
      <c r="V60">
        <f t="shared" si="5"/>
        <v>-10.286034396433468</v>
      </c>
      <c r="W60">
        <f t="shared" si="6"/>
        <v>0.59097934156378429</v>
      </c>
      <c r="X60">
        <f t="shared" si="7"/>
        <v>0.33908888972849027</v>
      </c>
      <c r="Z60" s="21">
        <f>IF(F60="","",V60/'Parameters from R'!$D$25)</f>
        <v>-2.5241926086590531</v>
      </c>
      <c r="AA60" s="21">
        <f t="shared" si="17"/>
        <v>0.57982186258662227</v>
      </c>
      <c r="AB60" s="21">
        <f t="shared" si="18"/>
        <v>0</v>
      </c>
      <c r="AD60" s="21">
        <f>IF(G60="","",X60/'Parameters from R'!$F$25)</f>
        <v>0.10728623986853454</v>
      </c>
      <c r="AE60" s="21">
        <f t="shared" si="19"/>
        <v>54.271904973633532</v>
      </c>
      <c r="AF60" s="21">
        <f t="shared" si="20"/>
        <v>4</v>
      </c>
      <c r="AI60">
        <f t="shared" si="21"/>
        <v>-2.5241926086590531</v>
      </c>
      <c r="AJ60">
        <f t="shared" si="22"/>
        <v>0.10728623986853454</v>
      </c>
      <c r="AL60" s="48">
        <f t="shared" si="23"/>
        <v>3.1076158952099138</v>
      </c>
      <c r="AM60" s="45">
        <f t="shared" si="24"/>
        <v>7.9974041110292271E-3</v>
      </c>
      <c r="AO60" s="60">
        <f t="shared" si="25"/>
        <v>-2.5241926086590531</v>
      </c>
      <c r="AP60" s="60">
        <f t="shared" si="26"/>
        <v>0.10728623986853454</v>
      </c>
      <c r="AQ60" s="21">
        <f t="shared" si="27"/>
        <v>-0.99909796136928752</v>
      </c>
      <c r="AR60" s="21">
        <f t="shared" si="28"/>
        <v>4.2464851203479419E-2</v>
      </c>
      <c r="AT60" s="55">
        <f t="shared" si="29"/>
        <v>1.9995489298185667</v>
      </c>
      <c r="AV60" s="55">
        <f t="shared" si="30"/>
        <v>1.8310880695945899</v>
      </c>
      <c r="AX60" s="55">
        <f t="shared" si="31"/>
        <v>1.3838606496295214</v>
      </c>
      <c r="AZ60" s="55">
        <f t="shared" si="32"/>
        <v>0.72595299048638606</v>
      </c>
      <c r="BB60" s="55">
        <f t="shared" si="33"/>
        <v>4.2474430678055536E-2</v>
      </c>
      <c r="BD60" s="55">
        <f t="shared" si="34"/>
        <v>0.80443550480343606</v>
      </c>
      <c r="BF60" s="55">
        <f t="shared" si="35"/>
        <v>1.4439285655485035</v>
      </c>
      <c r="BH60" s="55">
        <f t="shared" si="36"/>
        <v>1.8635965914338526</v>
      </c>
      <c r="BJ60" s="56">
        <f t="shared" si="37"/>
        <v>4.2474430678055536E-2</v>
      </c>
      <c r="BK60" s="57" t="str">
        <f t="shared" si="38"/>
        <v/>
      </c>
      <c r="BM60" s="57" t="str">
        <f t="shared" si="39"/>
        <v/>
      </c>
      <c r="BO60" s="57" t="str">
        <f t="shared" si="40"/>
        <v/>
      </c>
      <c r="BQ60" s="57" t="str">
        <f t="shared" si="41"/>
        <v/>
      </c>
      <c r="BS60" s="57">
        <f t="shared" si="42"/>
        <v>5</v>
      </c>
      <c r="BU60" s="57" t="str">
        <f t="shared" si="43"/>
        <v/>
      </c>
      <c r="BW60" s="57" t="str">
        <f t="shared" si="44"/>
        <v/>
      </c>
      <c r="BY60" s="57" t="str">
        <f t="shared" si="45"/>
        <v/>
      </c>
      <c r="CA60" s="58">
        <f t="shared" si="46"/>
        <v>5</v>
      </c>
      <c r="CB60" s="59" t="str">
        <f t="shared" si="47"/>
        <v>Slow</v>
      </c>
      <c r="CI60">
        <f t="shared" si="48"/>
        <v>13</v>
      </c>
      <c r="CJ60">
        <f t="shared" si="49"/>
        <v>-10.286034396433468</v>
      </c>
      <c r="CK60">
        <f t="shared" si="50"/>
        <v>0.33908888972849027</v>
      </c>
    </row>
    <row r="61" spans="2:89" x14ac:dyDescent="0.3">
      <c r="B61" s="3">
        <v>110</v>
      </c>
      <c r="C61" s="3">
        <v>50</v>
      </c>
      <c r="D61" s="3">
        <v>16</v>
      </c>
      <c r="E61" s="26">
        <v>0</v>
      </c>
      <c r="F61" s="28">
        <v>32</v>
      </c>
      <c r="G61" s="27">
        <v>32</v>
      </c>
      <c r="J61">
        <f t="shared" si="0"/>
        <v>0.81888888888888878</v>
      </c>
      <c r="K61">
        <f t="shared" si="15"/>
        <v>1.5088376913825734</v>
      </c>
      <c r="L61" s="33">
        <f t="shared" si="16"/>
        <v>29.738705230606403</v>
      </c>
      <c r="M61">
        <f t="shared" si="1"/>
        <v>29.742488137206898</v>
      </c>
      <c r="O61" s="33">
        <f t="shared" si="2"/>
        <v>4.2592592592592595</v>
      </c>
      <c r="P61" s="33">
        <f t="shared" si="3"/>
        <v>2.4212962962962958</v>
      </c>
      <c r="Q61" s="33">
        <f t="shared" si="4"/>
        <v>-0.5</v>
      </c>
      <c r="S61">
        <f>'Parameters from R'!D$17+'Parameters from R'!D$18*Computation!$O61+'Parameters from R'!D$19*Computation!$P61+'Parameters from R'!D$20*Computation!$O61*Computation!$P61+'Parameters from R'!D$21*Computation!$Q61+'Parameters from R'!D$22*Computation!$O61*Computation!$Q61+'Parameters from R'!D$23*Computation!$P61*Computation!$Q61+'Parameters from R'!D$24*Computation!$O61*Computation!$P61*Computation!$Q61</f>
        <v>27.422603285322356</v>
      </c>
      <c r="T61">
        <f>'Parameters from R'!E$17+'Parameters from R'!E$18*Computation!$O61+'Parameters from R'!E$19*Computation!$P61+'Parameters from R'!E$20*Computation!$O61*Computation!$P61+'Parameters from R'!E$21*Computation!$Q61+'Parameters from R'!E$22*Computation!$O61*Computation!$Q61+'Parameters from R'!E$23*Computation!$P61*Computation!$Q61+'Parameters from R'!E$24*Computation!$O61*Computation!$P61*Computation!$Q61</f>
        <v>31.463687325102882</v>
      </c>
      <c r="U61">
        <f>'Parameters from R'!F$17+'Parameters from R'!F$18*Computation!$O61+'Parameters from R'!F$19*Computation!$P61+'Parameters from R'!F$20*Computation!$O61*Computation!$P61+'Parameters from R'!F$21*Computation!$Q61+'Parameters from R'!F$22*Computation!$O61*Computation!$Q61+'Parameters from R'!F$23*Computation!$P61*Computation!$Q61+'Parameters from R'!F$24*Computation!$O61*Computation!$P61*Computation!$Q61</f>
        <v>29.442045229766805</v>
      </c>
      <c r="V61">
        <f t="shared" si="5"/>
        <v>4.5773967146776435</v>
      </c>
      <c r="W61">
        <f t="shared" si="6"/>
        <v>0.53631267489711831</v>
      </c>
      <c r="X61">
        <f t="shared" si="7"/>
        <v>0.29666000083959787</v>
      </c>
      <c r="Z61" s="21">
        <f>IF(F61="","",V61/'Parameters from R'!$D$25)</f>
        <v>1.1232930504389331</v>
      </c>
      <c r="AA61" s="21">
        <f t="shared" si="17"/>
        <v>86.934347281539075</v>
      </c>
      <c r="AB61" s="21">
        <f t="shared" si="18"/>
        <v>4</v>
      </c>
      <c r="AD61" s="21">
        <f>IF(G61="","",X61/'Parameters from R'!$F$25)</f>
        <v>9.3861925216603762E-2</v>
      </c>
      <c r="AE61" s="21">
        <f t="shared" si="19"/>
        <v>53.73905802303711</v>
      </c>
      <c r="AF61" s="21">
        <f t="shared" si="20"/>
        <v>4</v>
      </c>
      <c r="AI61">
        <f t="shared" si="21"/>
        <v>1.1232930504389331</v>
      </c>
      <c r="AJ61">
        <f t="shared" si="22"/>
        <v>9.3861925216603762E-2</v>
      </c>
      <c r="AL61" s="48">
        <f t="shared" si="23"/>
        <v>1.2910607099034701</v>
      </c>
      <c r="AM61" s="45">
        <f t="shared" si="24"/>
        <v>0.43456103239568888</v>
      </c>
      <c r="AO61" s="60">
        <f t="shared" si="25"/>
        <v>1.1232930504389331</v>
      </c>
      <c r="AP61" s="60">
        <f t="shared" si="26"/>
        <v>9.3861925216603762E-2</v>
      </c>
      <c r="AQ61" s="21">
        <f t="shared" si="27"/>
        <v>0.99652707206879587</v>
      </c>
      <c r="AR61" s="21">
        <f t="shared" si="28"/>
        <v>8.3269409953433543E-2</v>
      </c>
      <c r="AT61" s="55">
        <f t="shared" si="29"/>
        <v>8.3341801410866528E-2</v>
      </c>
      <c r="AV61" s="55">
        <f t="shared" si="30"/>
        <v>0.68770427548576962</v>
      </c>
      <c r="AX61" s="55">
        <f t="shared" si="31"/>
        <v>1.3540536104944785</v>
      </c>
      <c r="AZ61" s="55">
        <f t="shared" si="32"/>
        <v>1.814260557831948</v>
      </c>
      <c r="BB61" s="55">
        <f t="shared" si="33"/>
        <v>1.9982627815524141</v>
      </c>
      <c r="BD61" s="55">
        <f t="shared" si="34"/>
        <v>1.8780476110787483</v>
      </c>
      <c r="BF61" s="55">
        <f t="shared" si="35"/>
        <v>1.471916716362331</v>
      </c>
      <c r="BH61" s="55">
        <f t="shared" si="36"/>
        <v>0.84169984453800939</v>
      </c>
      <c r="BJ61" s="56">
        <f t="shared" si="37"/>
        <v>8.3341801410866528E-2</v>
      </c>
      <c r="BK61" s="57">
        <f t="shared" si="38"/>
        <v>1</v>
      </c>
      <c r="BM61" s="57" t="str">
        <f t="shared" si="39"/>
        <v/>
      </c>
      <c r="BO61" s="57" t="str">
        <f t="shared" si="40"/>
        <v/>
      </c>
      <c r="BQ61" s="57" t="str">
        <f t="shared" si="41"/>
        <v/>
      </c>
      <c r="BS61" s="57" t="str">
        <f t="shared" si="42"/>
        <v/>
      </c>
      <c r="BU61" s="57" t="str">
        <f t="shared" si="43"/>
        <v/>
      </c>
      <c r="BW61" s="57" t="str">
        <f t="shared" si="44"/>
        <v/>
      </c>
      <c r="BY61" s="57" t="str">
        <f t="shared" si="45"/>
        <v/>
      </c>
      <c r="CA61" s="58">
        <f t="shared" si="46"/>
        <v>1</v>
      </c>
      <c r="CB61" s="59" t="str">
        <f t="shared" si="47"/>
        <v>Fast</v>
      </c>
      <c r="CI61">
        <f t="shared" si="48"/>
        <v>16</v>
      </c>
      <c r="CJ61">
        <f t="shared" si="49"/>
        <v>4.5773967146776435</v>
      </c>
      <c r="CK61">
        <f t="shared" si="50"/>
        <v>0.29666000083959787</v>
      </c>
    </row>
    <row r="62" spans="2:89" x14ac:dyDescent="0.3">
      <c r="B62" s="3">
        <v>56</v>
      </c>
      <c r="C62" s="3">
        <v>51</v>
      </c>
      <c r="D62" s="3">
        <v>16</v>
      </c>
      <c r="E62" s="26">
        <v>0</v>
      </c>
      <c r="F62" s="26">
        <v>26</v>
      </c>
      <c r="G62" s="3">
        <v>28</v>
      </c>
      <c r="J62">
        <f t="shared" si="0"/>
        <v>0.72777777777777786</v>
      </c>
      <c r="K62">
        <f t="shared" si="15"/>
        <v>0.98337702509052527</v>
      </c>
      <c r="L62" s="33">
        <f t="shared" si="16"/>
        <v>25.650639359035857</v>
      </c>
      <c r="M62">
        <f t="shared" si="1"/>
        <v>25.653116876054831</v>
      </c>
      <c r="O62" s="33">
        <f t="shared" si="2"/>
        <v>5.2592592592592595</v>
      </c>
      <c r="P62" s="33">
        <f t="shared" si="3"/>
        <v>2.4212962962962958</v>
      </c>
      <c r="Q62" s="33">
        <f t="shared" si="4"/>
        <v>-0.5</v>
      </c>
      <c r="S62">
        <f>'Parameters from R'!D$17+'Parameters from R'!D$18*Computation!$O62+'Parameters from R'!D$19*Computation!$P62+'Parameters from R'!D$20*Computation!$O62*Computation!$P62+'Parameters from R'!D$21*Computation!$Q62+'Parameters from R'!D$22*Computation!$O62*Computation!$Q62+'Parameters from R'!D$23*Computation!$P62*Computation!$Q62+'Parameters from R'!D$24*Computation!$O62*Computation!$P62*Computation!$Q62</f>
        <v>27.399724350137173</v>
      </c>
      <c r="T62">
        <f>'Parameters from R'!E$17+'Parameters from R'!E$18*Computation!$O62+'Parameters from R'!E$19*Computation!$P62+'Parameters from R'!E$20*Computation!$O62*Computation!$P62+'Parameters from R'!E$21*Computation!$Q62+'Parameters from R'!E$22*Computation!$O62*Computation!$Q62+'Parameters from R'!E$23*Computation!$P62*Computation!$Q62+'Parameters from R'!E$24*Computation!$O62*Computation!$P62*Computation!$Q62</f>
        <v>31.461300936213991</v>
      </c>
      <c r="U62">
        <f>'Parameters from R'!F$17+'Parameters from R'!F$18*Computation!$O62+'Parameters from R'!F$19*Computation!$P62+'Parameters from R'!F$20*Computation!$O62*Computation!$P62+'Parameters from R'!F$21*Computation!$Q62+'Parameters from R'!F$22*Computation!$O62*Computation!$Q62+'Parameters from R'!F$23*Computation!$P62*Computation!$Q62+'Parameters from R'!F$24*Computation!$O62*Computation!$P62*Computation!$Q62</f>
        <v>29.437195044581621</v>
      </c>
      <c r="V62">
        <f t="shared" si="5"/>
        <v>-1.3997243501371734</v>
      </c>
      <c r="W62">
        <f t="shared" si="6"/>
        <v>-3.4613009362139913</v>
      </c>
      <c r="X62">
        <f t="shared" si="7"/>
        <v>-3.786555685545764</v>
      </c>
      <c r="Z62" s="21">
        <f>IF(F62="","",V62/'Parameters from R'!$D$25)</f>
        <v>-0.34349232392236856</v>
      </c>
      <c r="AA62" s="21">
        <f t="shared" si="17"/>
        <v>36.561405729067644</v>
      </c>
      <c r="AB62" s="21">
        <f t="shared" si="18"/>
        <v>3</v>
      </c>
      <c r="AD62" s="21">
        <f>IF(G62="","",X62/'Parameters from R'!$F$25)</f>
        <v>-1.1980496378996912</v>
      </c>
      <c r="AE62" s="21">
        <f t="shared" si="19"/>
        <v>11.544884664922202</v>
      </c>
      <c r="AF62" s="21">
        <f t="shared" si="20"/>
        <v>2</v>
      </c>
      <c r="AI62">
        <f t="shared" si="21"/>
        <v>-0.34349232392236856</v>
      </c>
      <c r="AJ62">
        <f t="shared" si="22"/>
        <v>-1.1980496378996912</v>
      </c>
      <c r="AL62" s="48">
        <f t="shared" si="23"/>
        <v>1.2587685971112739</v>
      </c>
      <c r="AM62" s="45">
        <f t="shared" si="24"/>
        <v>0.45282515897167708</v>
      </c>
      <c r="AO62" s="60">
        <f t="shared" si="25"/>
        <v>-0.34349232392236856</v>
      </c>
      <c r="AP62" s="60">
        <f t="shared" si="26"/>
        <v>-1.1980496378996912</v>
      </c>
      <c r="AQ62" s="21">
        <f t="shared" si="27"/>
        <v>-0.27560556308720813</v>
      </c>
      <c r="AR62" s="21">
        <f t="shared" si="28"/>
        <v>-0.96127081178790774</v>
      </c>
      <c r="AT62" s="55">
        <f t="shared" si="29"/>
        <v>1.5972511155652438</v>
      </c>
      <c r="AV62" s="55">
        <f t="shared" si="30"/>
        <v>1.9362869994727687</v>
      </c>
      <c r="AX62" s="55">
        <f t="shared" si="31"/>
        <v>1.9805407401959234</v>
      </c>
      <c r="AZ62" s="55">
        <f t="shared" si="32"/>
        <v>1.7232751068707663</v>
      </c>
      <c r="BB62" s="55">
        <f t="shared" si="33"/>
        <v>1.2036564600522792</v>
      </c>
      <c r="BD62" s="55">
        <f t="shared" si="34"/>
        <v>0.50079202836381376</v>
      </c>
      <c r="BF62" s="55">
        <f t="shared" si="35"/>
        <v>0.27831344995200058</v>
      </c>
      <c r="BH62" s="55">
        <f t="shared" si="36"/>
        <v>1.0150482284303293</v>
      </c>
      <c r="BJ62" s="56">
        <f t="shared" si="37"/>
        <v>0.27831344995200058</v>
      </c>
      <c r="BK62" s="57" t="str">
        <f t="shared" si="38"/>
        <v/>
      </c>
      <c r="BM62" s="57" t="str">
        <f t="shared" si="39"/>
        <v/>
      </c>
      <c r="BO62" s="57" t="str">
        <f t="shared" si="40"/>
        <v/>
      </c>
      <c r="BQ62" s="57" t="str">
        <f t="shared" si="41"/>
        <v/>
      </c>
      <c r="BS62" s="57" t="str">
        <f t="shared" si="42"/>
        <v/>
      </c>
      <c r="BU62" s="57" t="str">
        <f t="shared" si="43"/>
        <v/>
      </c>
      <c r="BW62" s="57">
        <f t="shared" si="44"/>
        <v>7</v>
      </c>
      <c r="BY62" s="57" t="str">
        <f t="shared" si="45"/>
        <v/>
      </c>
      <c r="CA62" s="58">
        <f t="shared" si="46"/>
        <v>7</v>
      </c>
      <c r="CB62" s="59" t="str">
        <f t="shared" si="47"/>
        <v>Inaccurate</v>
      </c>
      <c r="CI62">
        <f t="shared" si="48"/>
        <v>16</v>
      </c>
      <c r="CJ62">
        <f t="shared" si="49"/>
        <v>-1.3997243501371734</v>
      </c>
      <c r="CK62">
        <f t="shared" si="50"/>
        <v>-3.786555685545764</v>
      </c>
    </row>
    <row r="63" spans="2:89" x14ac:dyDescent="0.3">
      <c r="B63" s="3">
        <v>168</v>
      </c>
      <c r="C63" s="3">
        <v>53</v>
      </c>
      <c r="D63" s="3">
        <v>8</v>
      </c>
      <c r="E63" s="26">
        <v>0</v>
      </c>
      <c r="F63" s="26">
        <v>24</v>
      </c>
      <c r="G63" s="3">
        <v>32</v>
      </c>
      <c r="J63">
        <f t="shared" si="0"/>
        <v>0.81888888888888878</v>
      </c>
      <c r="K63">
        <f t="shared" si="15"/>
        <v>1.5088376913825734</v>
      </c>
      <c r="L63" s="33">
        <f t="shared" si="16"/>
        <v>29.738705230606403</v>
      </c>
      <c r="M63">
        <f t="shared" si="1"/>
        <v>29.742488137206898</v>
      </c>
      <c r="O63" s="33">
        <f t="shared" si="2"/>
        <v>7.2592592592592595</v>
      </c>
      <c r="P63" s="33">
        <f t="shared" si="3"/>
        <v>-5.5787037037037042</v>
      </c>
      <c r="Q63" s="33">
        <f t="shared" si="4"/>
        <v>-0.5</v>
      </c>
      <c r="S63">
        <f>'Parameters from R'!D$17+'Parameters from R'!D$18*Computation!$O63+'Parameters from R'!D$19*Computation!$P63+'Parameters from R'!D$20*Computation!$O63*Computation!$P63+'Parameters from R'!D$21*Computation!$Q63+'Parameters from R'!D$22*Computation!$O63*Computation!$Q63+'Parameters from R'!D$23*Computation!$P63*Computation!$Q63+'Parameters from R'!D$24*Computation!$O63*Computation!$P63*Computation!$Q63</f>
        <v>26.5220227760631</v>
      </c>
      <c r="T63">
        <f>'Parameters from R'!E$17+'Parameters from R'!E$18*Computation!$O63+'Parameters from R'!E$19*Computation!$P63+'Parameters from R'!E$20*Computation!$O63*Computation!$P63+'Parameters from R'!E$21*Computation!$Q63+'Parameters from R'!E$22*Computation!$O63*Computation!$Q63+'Parameters from R'!E$23*Computation!$P63*Computation!$Q63+'Parameters from R'!E$24*Computation!$O63*Computation!$P63*Computation!$Q63</f>
        <v>31.110590380658437</v>
      </c>
      <c r="U63">
        <f>'Parameters from R'!F$17+'Parameters from R'!F$18*Computation!$O63+'Parameters from R'!F$19*Computation!$P63+'Parameters from R'!F$20*Computation!$O63*Computation!$P63+'Parameters from R'!F$21*Computation!$Q63+'Parameters from R'!F$22*Computation!$O63*Computation!$Q63+'Parameters from R'!F$23*Computation!$P63*Computation!$Q63+'Parameters from R'!F$24*Computation!$O63*Computation!$P63*Computation!$Q63</f>
        <v>29.125230970507545</v>
      </c>
      <c r="V63">
        <f t="shared" si="5"/>
        <v>-2.5220227760630998</v>
      </c>
      <c r="W63">
        <f t="shared" si="6"/>
        <v>0.88940961934156348</v>
      </c>
      <c r="X63">
        <f t="shared" si="7"/>
        <v>0.61347426009885808</v>
      </c>
      <c r="Z63" s="21">
        <f>IF(F63="","",V63/'Parameters from R'!$D$25)</f>
        <v>-0.61890433230668607</v>
      </c>
      <c r="AA63" s="21">
        <f t="shared" si="17"/>
        <v>26.798969216170121</v>
      </c>
      <c r="AB63" s="21">
        <f t="shared" si="18"/>
        <v>3</v>
      </c>
      <c r="AD63" s="21">
        <f>IF(G63="","",X63/'Parameters from R'!$F$25)</f>
        <v>0.19410056954339622</v>
      </c>
      <c r="AE63" s="21">
        <f t="shared" si="19"/>
        <v>57.695143216141744</v>
      </c>
      <c r="AF63" s="21">
        <f t="shared" si="20"/>
        <v>4</v>
      </c>
      <c r="AI63">
        <f t="shared" si="21"/>
        <v>-0.61890433230668607</v>
      </c>
      <c r="AJ63">
        <f t="shared" si="22"/>
        <v>0.19410056954339622</v>
      </c>
      <c r="AL63" s="48">
        <f t="shared" si="23"/>
        <v>0.89472991140329561</v>
      </c>
      <c r="AM63" s="45">
        <f t="shared" si="24"/>
        <v>0.67013854313161292</v>
      </c>
      <c r="AO63" s="60">
        <f t="shared" si="25"/>
        <v>-0.61890433230668607</v>
      </c>
      <c r="AP63" s="60">
        <f t="shared" si="26"/>
        <v>0.19410056954339622</v>
      </c>
      <c r="AQ63" s="21">
        <f t="shared" si="27"/>
        <v>-0.95417532320861742</v>
      </c>
      <c r="AR63" s="21">
        <f t="shared" si="28"/>
        <v>0.29924814549087947</v>
      </c>
      <c r="AT63" s="55">
        <f t="shared" si="29"/>
        <v>1.976954892357748</v>
      </c>
      <c r="AV63" s="55">
        <f t="shared" si="30"/>
        <v>1.7106159408514698</v>
      </c>
      <c r="AX63" s="55">
        <f t="shared" si="31"/>
        <v>1.1838512191226738</v>
      </c>
      <c r="AZ63" s="55">
        <f t="shared" si="32"/>
        <v>0.47685588092047582</v>
      </c>
      <c r="BB63" s="55">
        <f t="shared" si="33"/>
        <v>0.30273644244253983</v>
      </c>
      <c r="BD63" s="55">
        <f t="shared" si="34"/>
        <v>1.0362398867563634</v>
      </c>
      <c r="BF63" s="55">
        <f t="shared" si="35"/>
        <v>1.6119852018494958</v>
      </c>
      <c r="BH63" s="55">
        <f t="shared" si="36"/>
        <v>1.9423203826432851</v>
      </c>
      <c r="BJ63" s="56">
        <f t="shared" si="37"/>
        <v>0.30273644244253983</v>
      </c>
      <c r="BK63" s="57" t="str">
        <f t="shared" si="38"/>
        <v/>
      </c>
      <c r="BM63" s="57" t="str">
        <f t="shared" si="39"/>
        <v/>
      </c>
      <c r="BO63" s="57" t="str">
        <f t="shared" si="40"/>
        <v/>
      </c>
      <c r="BQ63" s="57" t="str">
        <f t="shared" si="41"/>
        <v/>
      </c>
      <c r="BS63" s="57">
        <f t="shared" si="42"/>
        <v>5</v>
      </c>
      <c r="BU63" s="57" t="str">
        <f t="shared" si="43"/>
        <v/>
      </c>
      <c r="BW63" s="57" t="str">
        <f t="shared" si="44"/>
        <v/>
      </c>
      <c r="BY63" s="57" t="str">
        <f t="shared" si="45"/>
        <v/>
      </c>
      <c r="CA63" s="58">
        <f t="shared" si="46"/>
        <v>5</v>
      </c>
      <c r="CB63" s="59" t="str">
        <f t="shared" si="47"/>
        <v>Slow</v>
      </c>
      <c r="CI63">
        <f t="shared" si="48"/>
        <v>8</v>
      </c>
      <c r="CJ63">
        <f t="shared" si="49"/>
        <v>-2.5220227760630998</v>
      </c>
      <c r="CK63">
        <f t="shared" si="50"/>
        <v>0.61347426009885808</v>
      </c>
    </row>
    <row r="64" spans="2:89" x14ac:dyDescent="0.3">
      <c r="B64" s="3">
        <v>164</v>
      </c>
      <c r="C64" s="3">
        <v>53</v>
      </c>
      <c r="D64" s="3">
        <v>18</v>
      </c>
      <c r="E64" s="26">
        <v>0</v>
      </c>
      <c r="F64" s="26">
        <v>30</v>
      </c>
      <c r="G64" s="3">
        <v>36</v>
      </c>
      <c r="J64">
        <f t="shared" si="0"/>
        <v>0.90999999999999992</v>
      </c>
      <c r="K64">
        <f t="shared" si="15"/>
        <v>2.3136349291806297</v>
      </c>
      <c r="L64" s="33">
        <f t="shared" si="16"/>
        <v>36</v>
      </c>
      <c r="M64">
        <f t="shared" si="1"/>
        <v>36.007682305965425</v>
      </c>
      <c r="O64" s="33">
        <f t="shared" si="2"/>
        <v>7.2592592592592595</v>
      </c>
      <c r="P64" s="33">
        <f t="shared" si="3"/>
        <v>4.4212962962962958</v>
      </c>
      <c r="Q64" s="33">
        <f t="shared" si="4"/>
        <v>-0.5</v>
      </c>
      <c r="S64">
        <f>'Parameters from R'!D$17+'Parameters from R'!D$18*Computation!$O64+'Parameters from R'!D$19*Computation!$P64+'Parameters from R'!D$20*Computation!$O64*Computation!$P64+'Parameters from R'!D$21*Computation!$Q64+'Parameters from R'!D$22*Computation!$O64*Computation!$Q64+'Parameters from R'!D$23*Computation!$P64*Computation!$Q64+'Parameters from R'!D$24*Computation!$O64*Computation!$P64*Computation!$Q64</f>
        <v>27.561952405692729</v>
      </c>
      <c r="T64">
        <f>'Parameters from R'!E$17+'Parameters from R'!E$18*Computation!$O64+'Parameters from R'!E$19*Computation!$P64+'Parameters from R'!E$20*Computation!$O64*Computation!$P64+'Parameters from R'!E$21*Computation!$Q64+'Parameters from R'!E$22*Computation!$O64*Computation!$Q64+'Parameters from R'!E$23*Computation!$P64*Computation!$Q64+'Parameters from R'!E$24*Computation!$O64*Computation!$P64*Computation!$Q64</f>
        <v>31.543012602880658</v>
      </c>
      <c r="U64">
        <f>'Parameters from R'!F$17+'Parameters from R'!F$18*Computation!$O64+'Parameters from R'!F$19*Computation!$P64+'Parameters from R'!F$20*Computation!$O64*Computation!$P64+'Parameters from R'!F$21*Computation!$Q64+'Parameters from R'!F$22*Computation!$O64*Computation!$Q64+'Parameters from R'!F$23*Computation!$P64*Computation!$Q64+'Parameters from R'!F$24*Computation!$O64*Computation!$P64*Computation!$Q64</f>
        <v>29.503060600137175</v>
      </c>
      <c r="V64">
        <f t="shared" si="5"/>
        <v>2.438047594307271</v>
      </c>
      <c r="W64">
        <f t="shared" si="6"/>
        <v>4.4569873971193417</v>
      </c>
      <c r="X64">
        <f t="shared" si="7"/>
        <v>6.4969393998628249</v>
      </c>
      <c r="Z64" s="21">
        <f>IF(F64="","",V64/'Parameters from R'!$D$25)</f>
        <v>0.59829682459969646</v>
      </c>
      <c r="AA64" s="21">
        <f t="shared" si="17"/>
        <v>72.517905249327555</v>
      </c>
      <c r="AB64" s="21">
        <f t="shared" si="18"/>
        <v>4</v>
      </c>
      <c r="AD64" s="21">
        <f>IF(G64="","",X64/'Parameters from R'!$F$25)</f>
        <v>2.055603176568634</v>
      </c>
      <c r="AE64" s="21">
        <f t="shared" si="19"/>
        <v>98.008960931544522</v>
      </c>
      <c r="AF64" s="21">
        <f t="shared" si="20"/>
        <v>4</v>
      </c>
      <c r="AI64">
        <f t="shared" si="21"/>
        <v>0.59829682459969646</v>
      </c>
      <c r="AJ64">
        <f t="shared" si="22"/>
        <v>2.055603176568634</v>
      </c>
      <c r="AL64" s="48">
        <f t="shared" si="23"/>
        <v>2.1565127386936971</v>
      </c>
      <c r="AM64" s="45">
        <f t="shared" si="24"/>
        <v>9.7756694544393063E-2</v>
      </c>
      <c r="AO64" s="60">
        <f t="shared" si="25"/>
        <v>0.59829682459969646</v>
      </c>
      <c r="AP64" s="60">
        <f t="shared" si="26"/>
        <v>2.055603176568634</v>
      </c>
      <c r="AQ64" s="21">
        <f t="shared" si="27"/>
        <v>0.27946009914226017</v>
      </c>
      <c r="AR64" s="21">
        <f t="shared" si="28"/>
        <v>0.96015730637609487</v>
      </c>
      <c r="AT64" s="55">
        <f t="shared" si="29"/>
        <v>1.2004498330690374</v>
      </c>
      <c r="AV64" s="55">
        <f t="shared" si="30"/>
        <v>0.4969066843605483</v>
      </c>
      <c r="AX64" s="55">
        <f t="shared" si="31"/>
        <v>0.28228600257152364</v>
      </c>
      <c r="AZ64" s="55">
        <f t="shared" si="32"/>
        <v>1.0185032045410667</v>
      </c>
      <c r="BB64" s="55">
        <f t="shared" si="33"/>
        <v>1.5996625263737725</v>
      </c>
      <c r="BD64" s="55">
        <f t="shared" si="34"/>
        <v>1.9372877295429829</v>
      </c>
      <c r="BF64" s="55">
        <f t="shared" si="35"/>
        <v>1.9799784374462743</v>
      </c>
      <c r="BH64" s="55">
        <f t="shared" si="36"/>
        <v>1.7212353767976005</v>
      </c>
      <c r="BJ64" s="56">
        <f t="shared" si="37"/>
        <v>0.28228600257152364</v>
      </c>
      <c r="BK64" s="57" t="str">
        <f t="shared" si="38"/>
        <v/>
      </c>
      <c r="BM64" s="57" t="str">
        <f t="shared" si="39"/>
        <v/>
      </c>
      <c r="BO64" s="57">
        <f t="shared" si="40"/>
        <v>3</v>
      </c>
      <c r="BQ64" s="57" t="str">
        <f t="shared" si="41"/>
        <v/>
      </c>
      <c r="BS64" s="57" t="str">
        <f t="shared" si="42"/>
        <v/>
      </c>
      <c r="BU64" s="57" t="str">
        <f t="shared" si="43"/>
        <v/>
      </c>
      <c r="BW64" s="57" t="str">
        <f t="shared" si="44"/>
        <v/>
      </c>
      <c r="BY64" s="57" t="str">
        <f t="shared" si="45"/>
        <v/>
      </c>
      <c r="CA64" s="58">
        <f t="shared" si="46"/>
        <v>3</v>
      </c>
      <c r="CB64" s="59" t="str">
        <f t="shared" si="47"/>
        <v>Hyperaccurate</v>
      </c>
      <c r="CI64">
        <f t="shared" si="48"/>
        <v>18</v>
      </c>
      <c r="CJ64">
        <f t="shared" si="49"/>
        <v>2.438047594307271</v>
      </c>
      <c r="CK64">
        <f t="shared" si="50"/>
        <v>6.4969393998628249</v>
      </c>
    </row>
    <row r="65" spans="2:89" x14ac:dyDescent="0.3">
      <c r="B65" s="3">
        <v>188</v>
      </c>
      <c r="C65" s="3">
        <v>53</v>
      </c>
      <c r="D65" s="3">
        <v>18</v>
      </c>
      <c r="E65" s="26">
        <v>0</v>
      </c>
      <c r="F65" s="26">
        <v>29</v>
      </c>
      <c r="G65" s="26">
        <v>31</v>
      </c>
      <c r="J65">
        <f t="shared" si="0"/>
        <v>0.79611111111111121</v>
      </c>
      <c r="K65">
        <f t="shared" si="15"/>
        <v>1.3621635797736023</v>
      </c>
      <c r="L65" s="33">
        <f t="shared" si="16"/>
        <v>28.597585698020296</v>
      </c>
      <c r="M65">
        <f t="shared" si="1"/>
        <v>28.600934947570003</v>
      </c>
      <c r="O65" s="33">
        <f t="shared" si="2"/>
        <v>7.2592592592592595</v>
      </c>
      <c r="P65" s="33">
        <f t="shared" si="3"/>
        <v>4.4212962962962958</v>
      </c>
      <c r="Q65" s="33">
        <f t="shared" si="4"/>
        <v>-0.5</v>
      </c>
      <c r="S65">
        <f>'Parameters from R'!D$17+'Parameters from R'!D$18*Computation!$O65+'Parameters from R'!D$19*Computation!$P65+'Parameters from R'!D$20*Computation!$O65*Computation!$P65+'Parameters from R'!D$21*Computation!$Q65+'Parameters from R'!D$22*Computation!$O65*Computation!$Q65+'Parameters from R'!D$23*Computation!$P65*Computation!$Q65+'Parameters from R'!D$24*Computation!$O65*Computation!$P65*Computation!$Q65</f>
        <v>27.561952405692729</v>
      </c>
      <c r="T65">
        <f>'Parameters from R'!E$17+'Parameters from R'!E$18*Computation!$O65+'Parameters from R'!E$19*Computation!$P65+'Parameters from R'!E$20*Computation!$O65*Computation!$P65+'Parameters from R'!E$21*Computation!$Q65+'Parameters from R'!E$22*Computation!$O65*Computation!$Q65+'Parameters from R'!E$23*Computation!$P65*Computation!$Q65+'Parameters from R'!E$24*Computation!$O65*Computation!$P65*Computation!$Q65</f>
        <v>31.543012602880658</v>
      </c>
      <c r="U65">
        <f>'Parameters from R'!F$17+'Parameters from R'!F$18*Computation!$O65+'Parameters from R'!F$19*Computation!$P65+'Parameters from R'!F$20*Computation!$O65*Computation!$P65+'Parameters from R'!F$21*Computation!$Q65+'Parameters from R'!F$22*Computation!$O65*Computation!$Q65+'Parameters from R'!F$23*Computation!$P65*Computation!$Q65+'Parameters from R'!F$24*Computation!$O65*Computation!$P65*Computation!$Q65</f>
        <v>29.503060600137175</v>
      </c>
      <c r="V65">
        <f t="shared" si="5"/>
        <v>1.438047594307271</v>
      </c>
      <c r="W65">
        <f t="shared" si="6"/>
        <v>-0.54301260288065833</v>
      </c>
      <c r="X65">
        <f t="shared" si="7"/>
        <v>-0.90547490211687887</v>
      </c>
      <c r="Z65" s="21">
        <f>IF(F65="","",V65/'Parameters from R'!$D$25)</f>
        <v>0.35289684717649439</v>
      </c>
      <c r="AA65" s="21">
        <f t="shared" si="17"/>
        <v>63.791711272230089</v>
      </c>
      <c r="AB65" s="21">
        <f t="shared" si="18"/>
        <v>4</v>
      </c>
      <c r="AD65" s="21">
        <f>IF(G65="","",X65/'Parameters from R'!$F$25)</f>
        <v>-0.28648829403179105</v>
      </c>
      <c r="AE65" s="21">
        <f t="shared" si="19"/>
        <v>38.725207896506532</v>
      </c>
      <c r="AF65" s="21">
        <f t="shared" si="20"/>
        <v>3</v>
      </c>
      <c r="AI65">
        <f t="shared" si="21"/>
        <v>0.35289684717649439</v>
      </c>
      <c r="AJ65">
        <f t="shared" si="22"/>
        <v>-0.28648829403179105</v>
      </c>
      <c r="AL65" s="48">
        <f t="shared" si="23"/>
        <v>0.67872038530223522</v>
      </c>
      <c r="AM65" s="45">
        <f t="shared" si="24"/>
        <v>0.79427090900185759</v>
      </c>
      <c r="AO65" s="60">
        <f t="shared" si="25"/>
        <v>0.35289684717649439</v>
      </c>
      <c r="AP65" s="60">
        <f t="shared" si="26"/>
        <v>-0.28648829403179105</v>
      </c>
      <c r="AQ65" s="21">
        <f t="shared" si="27"/>
        <v>0.77637276859453763</v>
      </c>
      <c r="AR65" s="21">
        <f t="shared" si="28"/>
        <v>-0.63027400722610516</v>
      </c>
      <c r="AT65" s="55">
        <f t="shared" si="29"/>
        <v>0.66877085972022188</v>
      </c>
      <c r="AV65" s="55">
        <f t="shared" si="30"/>
        <v>1.3391733085104602</v>
      </c>
      <c r="AX65" s="55">
        <f t="shared" si="31"/>
        <v>1.8056987607162525</v>
      </c>
      <c r="AZ65" s="55">
        <f t="shared" si="32"/>
        <v>1.9973229453030223</v>
      </c>
      <c r="BB65" s="55">
        <f t="shared" si="33"/>
        <v>1.8848728172449927</v>
      </c>
      <c r="BD65" s="55">
        <f t="shared" si="34"/>
        <v>1.4854678891760493</v>
      </c>
      <c r="BF65" s="55">
        <f t="shared" si="35"/>
        <v>0.85991394078000016</v>
      </c>
      <c r="BH65" s="55">
        <f t="shared" si="36"/>
        <v>0.10344589003948043</v>
      </c>
      <c r="BJ65" s="56">
        <f t="shared" si="37"/>
        <v>0.10344589003948043</v>
      </c>
      <c r="BK65" s="57" t="str">
        <f t="shared" si="38"/>
        <v/>
      </c>
      <c r="BM65" s="57" t="str">
        <f t="shared" si="39"/>
        <v/>
      </c>
      <c r="BO65" s="57" t="str">
        <f t="shared" si="40"/>
        <v/>
      </c>
      <c r="BQ65" s="57" t="str">
        <f t="shared" si="41"/>
        <v/>
      </c>
      <c r="BS65" s="57" t="str">
        <f t="shared" si="42"/>
        <v/>
      </c>
      <c r="BU65" s="57" t="str">
        <f t="shared" si="43"/>
        <v/>
      </c>
      <c r="BW65" s="57" t="str">
        <f t="shared" si="44"/>
        <v/>
      </c>
      <c r="BY65" s="57">
        <f t="shared" si="45"/>
        <v>8</v>
      </c>
      <c r="CA65" s="58">
        <f t="shared" si="46"/>
        <v>8</v>
      </c>
      <c r="CB65" s="59" t="str">
        <f t="shared" si="47"/>
        <v>Fast-inaccurate</v>
      </c>
      <c r="CI65">
        <f t="shared" si="48"/>
        <v>18</v>
      </c>
      <c r="CJ65">
        <f t="shared" si="49"/>
        <v>1.438047594307271</v>
      </c>
      <c r="CK65">
        <f t="shared" si="50"/>
        <v>-0.90547490211687887</v>
      </c>
    </row>
    <row r="66" spans="2:89" x14ac:dyDescent="0.3">
      <c r="B66" s="3">
        <v>182</v>
      </c>
      <c r="C66" s="3">
        <v>54</v>
      </c>
      <c r="D66" s="3">
        <v>13</v>
      </c>
      <c r="E66" s="26">
        <v>0</v>
      </c>
      <c r="F66" s="26">
        <v>25</v>
      </c>
      <c r="G66" s="26">
        <v>30</v>
      </c>
      <c r="J66">
        <f t="shared" si="0"/>
        <v>0.77333333333333343</v>
      </c>
      <c r="K66">
        <f t="shared" si="15"/>
        <v>1.2272296664902038</v>
      </c>
      <c r="L66" s="33">
        <f t="shared" si="16"/>
        <v>27.547804503732515</v>
      </c>
      <c r="M66">
        <f t="shared" si="1"/>
        <v>27.550806037906881</v>
      </c>
      <c r="O66" s="33">
        <f t="shared" si="2"/>
        <v>8.2592592592592595</v>
      </c>
      <c r="P66" s="33">
        <f t="shared" si="3"/>
        <v>-0.57870370370370416</v>
      </c>
      <c r="Q66" s="33">
        <f t="shared" si="4"/>
        <v>-0.5</v>
      </c>
      <c r="S66">
        <f>'Parameters from R'!D$17+'Parameters from R'!D$18*Computation!$O66+'Parameters from R'!D$19*Computation!$P66+'Parameters from R'!D$20*Computation!$O66*Computation!$P66+'Parameters from R'!D$21*Computation!$Q66+'Parameters from R'!D$22*Computation!$O66*Computation!$Q66+'Parameters from R'!D$23*Computation!$P66*Computation!$Q66+'Parameters from R'!D$24*Computation!$O66*Computation!$P66*Computation!$Q66</f>
        <v>26.96063865569273</v>
      </c>
      <c r="T66">
        <f>'Parameters from R'!E$17+'Parameters from R'!E$18*Computation!$O66+'Parameters from R'!E$19*Computation!$P66+'Parameters from R'!E$20*Computation!$O66*Computation!$P66+'Parameters from R'!E$21*Computation!$Q66+'Parameters from R'!E$22*Computation!$O66*Computation!$Q66+'Parameters from R'!E$23*Computation!$P66*Computation!$Q66+'Parameters from R'!E$24*Computation!$O66*Computation!$P66*Computation!$Q66</f>
        <v>31.299395102880659</v>
      </c>
      <c r="U66">
        <f>'Parameters from R'!F$17+'Parameters from R'!F$18*Computation!$O66+'Parameters from R'!F$19*Computation!$P66+'Parameters from R'!F$20*Computation!$O66*Computation!$P66+'Parameters from R'!F$21*Computation!$Q66+'Parameters from R'!F$22*Computation!$O66*Computation!$Q66+'Parameters from R'!F$23*Computation!$P66*Computation!$Q66+'Parameters from R'!F$24*Computation!$O66*Computation!$P66*Computation!$Q66</f>
        <v>29.285655600137172</v>
      </c>
      <c r="V66">
        <f t="shared" si="5"/>
        <v>-1.9606386556927298</v>
      </c>
      <c r="W66">
        <f t="shared" si="6"/>
        <v>-1.2993951028806592</v>
      </c>
      <c r="X66">
        <f t="shared" si="7"/>
        <v>-1.7378510964046576</v>
      </c>
      <c r="Z66" s="21">
        <f>IF(F66="","",V66/'Parameters from R'!$D$25)</f>
        <v>-0.48114068184205316</v>
      </c>
      <c r="AA66" s="21">
        <f t="shared" si="17"/>
        <v>31.520825810905535</v>
      </c>
      <c r="AB66" s="21">
        <f t="shared" si="18"/>
        <v>3</v>
      </c>
      <c r="AD66" s="21">
        <f>IF(G66="","",X66/'Parameters from R'!$F$25)</f>
        <v>-0.549848476999512</v>
      </c>
      <c r="AE66" s="21">
        <f t="shared" si="19"/>
        <v>29.121165283539298</v>
      </c>
      <c r="AF66" s="21">
        <f t="shared" si="20"/>
        <v>3</v>
      </c>
      <c r="AI66">
        <f t="shared" si="21"/>
        <v>-0.48114068184205316</v>
      </c>
      <c r="AJ66">
        <f t="shared" si="22"/>
        <v>-0.549848476999512</v>
      </c>
      <c r="AL66" s="48">
        <f t="shared" si="23"/>
        <v>0.58915601058796885</v>
      </c>
      <c r="AM66" s="45">
        <f t="shared" si="24"/>
        <v>0.84067309671471357</v>
      </c>
      <c r="AO66" s="60">
        <f t="shared" si="25"/>
        <v>-0.48114068184205316</v>
      </c>
      <c r="AP66" s="60">
        <f t="shared" si="26"/>
        <v>-0.549848476999512</v>
      </c>
      <c r="AQ66" s="21">
        <f t="shared" si="27"/>
        <v>-0.65852264172984798</v>
      </c>
      <c r="AR66" s="21">
        <f t="shared" si="28"/>
        <v>-0.75256091469670572</v>
      </c>
      <c r="AT66" s="55">
        <f t="shared" si="29"/>
        <v>1.8212757296630557</v>
      </c>
      <c r="AV66" s="55">
        <f t="shared" si="30"/>
        <v>1.9988930694612188</v>
      </c>
      <c r="AX66" s="55">
        <f t="shared" si="31"/>
        <v>1.8721970594447082</v>
      </c>
      <c r="AZ66" s="55">
        <f t="shared" si="32"/>
        <v>1.4604760186363464</v>
      </c>
      <c r="BB66" s="55">
        <f t="shared" si="33"/>
        <v>0.82641074323867802</v>
      </c>
      <c r="BD66" s="55">
        <f t="shared" si="34"/>
        <v>6.6531923614963337E-2</v>
      </c>
      <c r="BF66" s="55">
        <f t="shared" si="35"/>
        <v>0.70347577826574004</v>
      </c>
      <c r="BH66" s="55">
        <f t="shared" si="36"/>
        <v>1.3663856699292942</v>
      </c>
      <c r="BJ66" s="56">
        <f t="shared" si="37"/>
        <v>6.6531923614963337E-2</v>
      </c>
      <c r="BK66" s="57" t="str">
        <f t="shared" si="38"/>
        <v/>
      </c>
      <c r="BM66" s="57" t="str">
        <f t="shared" si="39"/>
        <v/>
      </c>
      <c r="BO66" s="57" t="str">
        <f t="shared" si="40"/>
        <v/>
      </c>
      <c r="BQ66" s="57" t="str">
        <f t="shared" si="41"/>
        <v/>
      </c>
      <c r="BS66" s="57" t="str">
        <f t="shared" si="42"/>
        <v/>
      </c>
      <c r="BU66" s="57">
        <f t="shared" si="43"/>
        <v>6</v>
      </c>
      <c r="BW66" s="57" t="str">
        <f t="shared" si="44"/>
        <v/>
      </c>
      <c r="BY66" s="57" t="str">
        <f t="shared" si="45"/>
        <v/>
      </c>
      <c r="CA66" s="58">
        <f t="shared" si="46"/>
        <v>6</v>
      </c>
      <c r="CB66" s="59" t="str">
        <f t="shared" si="47"/>
        <v>Slow-inaccurate</v>
      </c>
      <c r="CI66">
        <f t="shared" si="48"/>
        <v>13</v>
      </c>
      <c r="CJ66">
        <f t="shared" si="49"/>
        <v>-1.9606386556927298</v>
      </c>
      <c r="CK66">
        <f t="shared" si="50"/>
        <v>-1.7378510964046576</v>
      </c>
    </row>
    <row r="67" spans="2:89" x14ac:dyDescent="0.3">
      <c r="B67" s="3">
        <v>205</v>
      </c>
      <c r="C67" s="24">
        <v>55</v>
      </c>
      <c r="D67" s="25">
        <v>11</v>
      </c>
      <c r="E67" s="26">
        <v>0</v>
      </c>
      <c r="F67" s="24">
        <v>33</v>
      </c>
      <c r="G67" s="24">
        <v>33</v>
      </c>
      <c r="J67">
        <f t="shared" si="0"/>
        <v>0.84166666666666656</v>
      </c>
      <c r="K67">
        <f t="shared" si="15"/>
        <v>1.6706815376748181</v>
      </c>
      <c r="L67" s="33">
        <f t="shared" si="16"/>
        <v>30.997844776140539</v>
      </c>
      <c r="M67">
        <f t="shared" si="1"/>
        <v>31.002184398110423</v>
      </c>
      <c r="O67" s="33">
        <f t="shared" si="2"/>
        <v>9.2592592592592595</v>
      </c>
      <c r="P67" s="33">
        <f t="shared" si="3"/>
        <v>-2.5787037037037042</v>
      </c>
      <c r="Q67" s="33">
        <f t="shared" si="4"/>
        <v>-0.5</v>
      </c>
      <c r="S67">
        <f>'Parameters from R'!D$17+'Parameters from R'!D$18*Computation!$O67+'Parameters from R'!D$19*Computation!$P67+'Parameters from R'!D$20*Computation!$O67*Computation!$P67+'Parameters from R'!D$21*Computation!$Q67+'Parameters from R'!D$22*Computation!$O67*Computation!$Q67+'Parameters from R'!D$23*Computation!$P67*Computation!$Q67+'Parameters from R'!D$24*Computation!$O67*Computation!$P67*Computation!$Q67</f>
        <v>26.593343794581617</v>
      </c>
      <c r="T67">
        <f>'Parameters from R'!E$17+'Parameters from R'!E$18*Computation!$O67+'Parameters from R'!E$19*Computation!$P67+'Parameters from R'!E$20*Computation!$O67*Computation!$P67+'Parameters from R'!E$21*Computation!$Q67+'Parameters from R'!E$22*Computation!$O67*Computation!$Q67+'Parameters from R'!E$23*Computation!$P67*Computation!$Q67+'Parameters from R'!E$24*Computation!$O67*Computation!$P67*Computation!$Q67</f>
        <v>31.152144269547328</v>
      </c>
      <c r="U67">
        <f>'Parameters from R'!F$17+'Parameters from R'!F$18*Computation!$O67+'Parameters from R'!F$19*Computation!$P67+'Parameters from R'!F$20*Computation!$O67*Computation!$P67+'Parameters from R'!F$21*Computation!$Q67+'Parameters from R'!F$22*Computation!$O67*Computation!$Q67+'Parameters from R'!F$23*Computation!$P67*Computation!$Q67+'Parameters from R'!F$24*Computation!$O67*Computation!$P67*Computation!$Q67</f>
        <v>29.150079489026062</v>
      </c>
      <c r="V67">
        <f t="shared" si="5"/>
        <v>6.4066562054183827</v>
      </c>
      <c r="W67">
        <f t="shared" si="6"/>
        <v>1.8478557304526717</v>
      </c>
      <c r="X67">
        <f t="shared" si="7"/>
        <v>1.847765287114477</v>
      </c>
      <c r="Z67" s="21">
        <f>IF(F67="","",V67/'Parameters from R'!$D$25)</f>
        <v>1.5721932881678886</v>
      </c>
      <c r="AA67" s="21">
        <f t="shared" si="17"/>
        <v>94.204713422201309</v>
      </c>
      <c r="AB67" s="21">
        <f t="shared" si="18"/>
        <v>4</v>
      </c>
      <c r="AD67" s="21">
        <f>IF(G67="","",X67/'Parameters from R'!$F$25)</f>
        <v>0.58462484563515693</v>
      </c>
      <c r="AE67" s="21">
        <f t="shared" si="19"/>
        <v>72.060000113141683</v>
      </c>
      <c r="AF67" s="21">
        <f t="shared" si="20"/>
        <v>4</v>
      </c>
      <c r="AI67">
        <f t="shared" si="21"/>
        <v>1.5721932881678886</v>
      </c>
      <c r="AJ67">
        <f t="shared" si="22"/>
        <v>0.58462484563515693</v>
      </c>
      <c r="AL67" s="48">
        <f t="shared" si="23"/>
        <v>1.6098035702510514</v>
      </c>
      <c r="AM67" s="45">
        <f t="shared" si="24"/>
        <v>0.27369696072589567</v>
      </c>
      <c r="AO67" s="60">
        <f t="shared" si="25"/>
        <v>1.5721932881678886</v>
      </c>
      <c r="AP67" s="60">
        <f t="shared" si="26"/>
        <v>0.58462484563515693</v>
      </c>
      <c r="AQ67" s="21">
        <f t="shared" si="27"/>
        <v>0.9372953498062887</v>
      </c>
      <c r="AR67" s="21">
        <f t="shared" si="28"/>
        <v>0.34853612041151055</v>
      </c>
      <c r="AT67" s="55">
        <f t="shared" si="29"/>
        <v>0.35413175568906929</v>
      </c>
      <c r="AV67" s="55">
        <f t="shared" si="30"/>
        <v>0.42609822329112329</v>
      </c>
      <c r="AX67" s="55">
        <f t="shared" si="31"/>
        <v>1.1414586103652551</v>
      </c>
      <c r="AZ67" s="55">
        <f t="shared" si="32"/>
        <v>1.6830422713593465</v>
      </c>
      <c r="BB67" s="55">
        <f t="shared" si="33"/>
        <v>1.9683980033551591</v>
      </c>
      <c r="BD67" s="55">
        <f t="shared" si="34"/>
        <v>1.9540829829124833</v>
      </c>
      <c r="BF67" s="55">
        <f t="shared" si="35"/>
        <v>1.6422765421277321</v>
      </c>
      <c r="BH67" s="55">
        <f t="shared" si="36"/>
        <v>1.0804483850779605</v>
      </c>
      <c r="BJ67" s="56">
        <f t="shared" si="37"/>
        <v>0.35413175568906929</v>
      </c>
      <c r="BK67" s="57">
        <f t="shared" si="38"/>
        <v>1</v>
      </c>
      <c r="BM67" s="57" t="str">
        <f t="shared" si="39"/>
        <v/>
      </c>
      <c r="BO67" s="57" t="str">
        <f t="shared" si="40"/>
        <v/>
      </c>
      <c r="BQ67" s="57" t="str">
        <f t="shared" si="41"/>
        <v/>
      </c>
      <c r="BS67" s="57" t="str">
        <f t="shared" si="42"/>
        <v/>
      </c>
      <c r="BU67" s="57" t="str">
        <f t="shared" si="43"/>
        <v/>
      </c>
      <c r="BW67" s="57" t="str">
        <f t="shared" si="44"/>
        <v/>
      </c>
      <c r="BY67" s="57" t="str">
        <f t="shared" si="45"/>
        <v/>
      </c>
      <c r="CA67" s="58">
        <f t="shared" si="46"/>
        <v>1</v>
      </c>
      <c r="CB67" s="59" t="str">
        <f t="shared" si="47"/>
        <v>Fast</v>
      </c>
      <c r="CI67">
        <f t="shared" si="48"/>
        <v>11</v>
      </c>
      <c r="CJ67">
        <f t="shared" si="49"/>
        <v>6.4066562054183827</v>
      </c>
      <c r="CK67">
        <f t="shared" si="50"/>
        <v>1.847765287114477</v>
      </c>
    </row>
    <row r="68" spans="2:89" x14ac:dyDescent="0.3">
      <c r="B68" s="3">
        <v>208</v>
      </c>
      <c r="C68" s="24">
        <v>56</v>
      </c>
      <c r="D68" s="25">
        <v>16</v>
      </c>
      <c r="E68" s="26">
        <v>0</v>
      </c>
      <c r="F68" s="24">
        <v>22</v>
      </c>
      <c r="G68" s="24">
        <v>30</v>
      </c>
      <c r="J68">
        <f t="shared" si="0"/>
        <v>0.77333333333333343</v>
      </c>
      <c r="K68">
        <f t="shared" si="15"/>
        <v>1.2272296664902038</v>
      </c>
      <c r="L68" s="33">
        <f t="shared" si="16"/>
        <v>27.547804503732515</v>
      </c>
      <c r="M68">
        <f t="shared" si="1"/>
        <v>27.550806037906881</v>
      </c>
      <c r="O68" s="33">
        <f t="shared" si="2"/>
        <v>10.25925925925926</v>
      </c>
      <c r="P68" s="33">
        <f t="shared" si="3"/>
        <v>2.4212962962962958</v>
      </c>
      <c r="Q68" s="33">
        <f t="shared" si="4"/>
        <v>-0.5</v>
      </c>
      <c r="S68">
        <f>'Parameters from R'!D$17+'Parameters from R'!D$18*Computation!$O68+'Parameters from R'!D$19*Computation!$P68+'Parameters from R'!D$20*Computation!$O68*Computation!$P68+'Parameters from R'!D$21*Computation!$Q68+'Parameters from R'!D$22*Computation!$O68*Computation!$Q68+'Parameters from R'!D$23*Computation!$P68*Computation!$Q68+'Parameters from R'!D$24*Computation!$O68*Computation!$P68*Computation!$Q68</f>
        <v>27.285329674211248</v>
      </c>
      <c r="T68">
        <f>'Parameters from R'!E$17+'Parameters from R'!E$18*Computation!$O68+'Parameters from R'!E$19*Computation!$P68+'Parameters from R'!E$20*Computation!$O68*Computation!$P68+'Parameters from R'!E$21*Computation!$Q68+'Parameters from R'!E$22*Computation!$O68*Computation!$Q68+'Parameters from R'!E$23*Computation!$P68*Computation!$Q68+'Parameters from R'!E$24*Computation!$O68*Computation!$P68*Computation!$Q68</f>
        <v>31.449368991769546</v>
      </c>
      <c r="U68">
        <f>'Parameters from R'!F$17+'Parameters from R'!F$18*Computation!$O68+'Parameters from R'!F$19*Computation!$P68+'Parameters from R'!F$20*Computation!$O68*Computation!$P68+'Parameters from R'!F$21*Computation!$Q68+'Parameters from R'!F$22*Computation!$O68*Computation!$Q68+'Parameters from R'!F$23*Computation!$P68*Computation!$Q68+'Parameters from R'!F$24*Computation!$O68*Computation!$P68*Computation!$Q68</f>
        <v>29.412944118655695</v>
      </c>
      <c r="V68">
        <f t="shared" si="5"/>
        <v>-5.2853296742112477</v>
      </c>
      <c r="W68">
        <f t="shared" si="6"/>
        <v>-1.4493689917695463</v>
      </c>
      <c r="X68">
        <f t="shared" si="7"/>
        <v>-1.86513961492318</v>
      </c>
      <c r="Z68" s="21">
        <f>IF(F68="","",V68/'Parameters from R'!$D$25)</f>
        <v>-1.2970197827256202</v>
      </c>
      <c r="AA68" s="21">
        <f t="shared" si="17"/>
        <v>9.731219007291795</v>
      </c>
      <c r="AB68" s="21">
        <f t="shared" si="18"/>
        <v>1</v>
      </c>
      <c r="AD68" s="21">
        <f>IF(G68="","",X68/'Parameters from R'!$F$25)</f>
        <v>-0.590122006873119</v>
      </c>
      <c r="AE68" s="21">
        <f t="shared" si="19"/>
        <v>27.755442791124661</v>
      </c>
      <c r="AF68" s="21">
        <f t="shared" si="20"/>
        <v>3</v>
      </c>
      <c r="AI68">
        <f t="shared" si="21"/>
        <v>-1.2970197827256202</v>
      </c>
      <c r="AJ68">
        <f t="shared" si="22"/>
        <v>-0.590122006873119</v>
      </c>
      <c r="AL68" s="48">
        <f t="shared" si="23"/>
        <v>1.3063421844029741</v>
      </c>
      <c r="AM68" s="45">
        <f t="shared" si="24"/>
        <v>0.42602171860334925</v>
      </c>
      <c r="AO68" s="60">
        <f t="shared" si="25"/>
        <v>-1.2970197827256202</v>
      </c>
      <c r="AP68" s="60">
        <f t="shared" si="26"/>
        <v>-0.590122006873119</v>
      </c>
      <c r="AQ68" s="21">
        <f t="shared" si="27"/>
        <v>-0.91021637321497995</v>
      </c>
      <c r="AR68" s="21">
        <f t="shared" si="28"/>
        <v>-0.41413301478072023</v>
      </c>
      <c r="AT68" s="55">
        <f t="shared" si="29"/>
        <v>1.9545927316016398</v>
      </c>
      <c r="AV68" s="55">
        <f t="shared" si="30"/>
        <v>1.967971764488512</v>
      </c>
      <c r="AX68" s="55">
        <f t="shared" si="31"/>
        <v>1.6817449359404775</v>
      </c>
      <c r="AZ68" s="55">
        <f t="shared" si="32"/>
        <v>1.1394876859513123</v>
      </c>
      <c r="BB68" s="55">
        <f t="shared" si="33"/>
        <v>0.42375376525765529</v>
      </c>
      <c r="BD68" s="55">
        <f t="shared" si="34"/>
        <v>0.35649282485903205</v>
      </c>
      <c r="BF68" s="55">
        <f t="shared" si="35"/>
        <v>1.0824666140064365</v>
      </c>
      <c r="BH68" s="55">
        <f t="shared" si="36"/>
        <v>1.6436446737556518</v>
      </c>
      <c r="BJ68" s="56">
        <f t="shared" si="37"/>
        <v>0.35649282485903205</v>
      </c>
      <c r="BK68" s="57" t="str">
        <f t="shared" si="38"/>
        <v/>
      </c>
      <c r="BM68" s="57" t="str">
        <f t="shared" si="39"/>
        <v/>
      </c>
      <c r="BO68" s="57" t="str">
        <f t="shared" si="40"/>
        <v/>
      </c>
      <c r="BQ68" s="57" t="str">
        <f t="shared" si="41"/>
        <v/>
      </c>
      <c r="BS68" s="57" t="str">
        <f t="shared" si="42"/>
        <v/>
      </c>
      <c r="BU68" s="57">
        <f t="shared" si="43"/>
        <v>6</v>
      </c>
      <c r="BW68" s="57" t="str">
        <f t="shared" si="44"/>
        <v/>
      </c>
      <c r="BY68" s="57" t="str">
        <f t="shared" si="45"/>
        <v/>
      </c>
      <c r="CA68" s="58">
        <f t="shared" si="46"/>
        <v>6</v>
      </c>
      <c r="CB68" s="59" t="str">
        <f t="shared" si="47"/>
        <v>Slow-inaccurate</v>
      </c>
      <c r="CI68">
        <f t="shared" si="48"/>
        <v>16</v>
      </c>
      <c r="CJ68">
        <f t="shared" si="49"/>
        <v>-5.2853296742112477</v>
      </c>
      <c r="CK68">
        <f t="shared" si="50"/>
        <v>-1.86513961492318</v>
      </c>
    </row>
    <row r="69" spans="2:89" x14ac:dyDescent="0.3">
      <c r="B69" s="3">
        <v>179</v>
      </c>
      <c r="C69" s="3">
        <v>57</v>
      </c>
      <c r="D69" s="3">
        <v>13</v>
      </c>
      <c r="E69" s="26">
        <v>0</v>
      </c>
      <c r="F69" s="26">
        <v>26</v>
      </c>
      <c r="G69" s="26">
        <v>29</v>
      </c>
      <c r="J69">
        <f t="shared" ref="J69:J132" si="51">(1-J$2)/2+J$2*(G69/36)</f>
        <v>0.75055555555555564</v>
      </c>
      <c r="K69">
        <f t="shared" si="15"/>
        <v>1.101577450217945</v>
      </c>
      <c r="L69" s="33">
        <f t="shared" si="16"/>
        <v>26.570234592259208</v>
      </c>
      <c r="M69">
        <f t="shared" ref="M69:M132" si="52">7.78*LN((G69*0.02278+0.09)/(0.91-G69*0.02278))+18</f>
        <v>26.572950780314954</v>
      </c>
      <c r="O69" s="33">
        <f t="shared" ref="O69:O132" si="53">C69-AVERAGE(C$5:C$220)</f>
        <v>11.25925925925926</v>
      </c>
      <c r="P69" s="33">
        <f t="shared" ref="P69:P132" si="54">D69-AVERAGE(D$5:D$220)</f>
        <v>-0.57870370370370416</v>
      </c>
      <c r="Q69" s="33">
        <f t="shared" ref="Q69:Q132" si="55">E69-0.5</f>
        <v>-0.5</v>
      </c>
      <c r="S69">
        <f>'Parameters from R'!D$17+'Parameters from R'!D$18*Computation!$O69+'Parameters from R'!D$19*Computation!$P69+'Parameters from R'!D$20*Computation!$O69*Computation!$P69+'Parameters from R'!D$21*Computation!$Q69+'Parameters from R'!D$22*Computation!$O69*Computation!$Q69+'Parameters from R'!D$23*Computation!$P69*Computation!$Q69+'Parameters from R'!D$24*Computation!$O69*Computation!$P69*Computation!$Q69</f>
        <v>26.716591850137174</v>
      </c>
      <c r="T69">
        <f>'Parameters from R'!E$17+'Parameters from R'!E$18*Computation!$O69+'Parameters from R'!E$19*Computation!$P69+'Parameters from R'!E$20*Computation!$O69*Computation!$P69+'Parameters from R'!E$21*Computation!$Q69+'Parameters from R'!E$22*Computation!$O69*Computation!$Q69+'Parameters from R'!E$23*Computation!$P69*Computation!$Q69+'Parameters from R'!E$24*Computation!$O69*Computation!$P69*Computation!$Q69</f>
        <v>31.217175936213994</v>
      </c>
      <c r="U69">
        <f>'Parameters from R'!F$17+'Parameters from R'!F$18*Computation!$O69+'Parameters from R'!F$19*Computation!$P69+'Parameters from R'!F$20*Computation!$O69*Computation!$P69+'Parameters from R'!F$21*Computation!$Q69+'Parameters from R'!F$22*Computation!$O69*Computation!$Q69+'Parameters from R'!F$23*Computation!$P69*Computation!$Q69+'Parameters from R'!F$24*Computation!$O69*Computation!$P69*Computation!$Q69</f>
        <v>29.200185044581616</v>
      </c>
      <c r="V69">
        <f t="shared" ref="V69:V132" si="56">F69-S69</f>
        <v>-0.71659185013717419</v>
      </c>
      <c r="W69">
        <f t="shared" ref="W69:W132" si="57">G69-T69</f>
        <v>-2.2171759362139944</v>
      </c>
      <c r="X69">
        <f t="shared" ref="X69:X132" si="58">L69-U69</f>
        <v>-2.629950452322408</v>
      </c>
      <c r="Z69" s="21">
        <f>IF(F69="","",V69/'Parameters from R'!$D$25)</f>
        <v>-0.17585162384531314</v>
      </c>
      <c r="AA69" s="21">
        <f t="shared" si="17"/>
        <v>43.02052557795075</v>
      </c>
      <c r="AB69" s="21">
        <f t="shared" si="18"/>
        <v>3</v>
      </c>
      <c r="AD69" s="21">
        <f>IF(G69="","",X69/'Parameters from R'!$F$25)</f>
        <v>-0.832104806784284</v>
      </c>
      <c r="AE69" s="21">
        <f t="shared" si="19"/>
        <v>20.267489444509117</v>
      </c>
      <c r="AF69" s="21">
        <f t="shared" si="20"/>
        <v>2</v>
      </c>
      <c r="AI69">
        <f t="shared" si="21"/>
        <v>-0.17585162384531314</v>
      </c>
      <c r="AJ69">
        <f t="shared" si="22"/>
        <v>-0.832104806784284</v>
      </c>
      <c r="AL69" s="48">
        <f t="shared" si="23"/>
        <v>0.90027461232713302</v>
      </c>
      <c r="AM69" s="45">
        <f t="shared" si="24"/>
        <v>0.66681196203594451</v>
      </c>
      <c r="AO69" s="60">
        <f t="shared" si="25"/>
        <v>-0.17585162384531314</v>
      </c>
      <c r="AP69" s="60">
        <f t="shared" si="26"/>
        <v>-0.832104806784284</v>
      </c>
      <c r="AQ69" s="21">
        <f t="shared" si="27"/>
        <v>-0.20676664685203974</v>
      </c>
      <c r="AR69" s="21">
        <f t="shared" si="28"/>
        <v>-0.97839028702740294</v>
      </c>
      <c r="AT69" s="55">
        <f t="shared" si="29"/>
        <v>1.5535550501041409</v>
      </c>
      <c r="AV69" s="55">
        <f t="shared" si="30"/>
        <v>1.9173067071892336</v>
      </c>
      <c r="AX69" s="55">
        <f t="shared" si="31"/>
        <v>1.9891657985333464</v>
      </c>
      <c r="AZ69" s="55">
        <f t="shared" si="32"/>
        <v>1.7581924288836235</v>
      </c>
      <c r="BB69" s="55">
        <f t="shared" si="33"/>
        <v>1.2595501999904253</v>
      </c>
      <c r="BD69" s="55">
        <f t="shared" si="34"/>
        <v>0.56915287099968037</v>
      </c>
      <c r="BF69" s="55">
        <f t="shared" si="35"/>
        <v>0.2078928232171427</v>
      </c>
      <c r="BH69" s="55">
        <f t="shared" si="36"/>
        <v>0.95328871965229112</v>
      </c>
      <c r="BJ69" s="56">
        <f t="shared" si="37"/>
        <v>0.2078928232171427</v>
      </c>
      <c r="BK69" s="57" t="str">
        <f t="shared" si="38"/>
        <v/>
      </c>
      <c r="BM69" s="57" t="str">
        <f t="shared" si="39"/>
        <v/>
      </c>
      <c r="BO69" s="57" t="str">
        <f t="shared" si="40"/>
        <v/>
      </c>
      <c r="BQ69" s="57" t="str">
        <f t="shared" si="41"/>
        <v/>
      </c>
      <c r="BS69" s="57" t="str">
        <f t="shared" si="42"/>
        <v/>
      </c>
      <c r="BU69" s="57" t="str">
        <f t="shared" si="43"/>
        <v/>
      </c>
      <c r="BW69" s="57">
        <f t="shared" si="44"/>
        <v>7</v>
      </c>
      <c r="BY69" s="57" t="str">
        <f t="shared" si="45"/>
        <v/>
      </c>
      <c r="CA69" s="58">
        <f t="shared" si="46"/>
        <v>7</v>
      </c>
      <c r="CB69" s="59" t="str">
        <f t="shared" si="47"/>
        <v>Inaccurate</v>
      </c>
      <c r="CI69">
        <f t="shared" si="48"/>
        <v>13</v>
      </c>
      <c r="CJ69">
        <f t="shared" si="49"/>
        <v>-0.71659185013717419</v>
      </c>
      <c r="CK69">
        <f t="shared" si="50"/>
        <v>-2.629950452322408</v>
      </c>
    </row>
    <row r="70" spans="2:89" x14ac:dyDescent="0.3">
      <c r="B70" s="3">
        <v>199</v>
      </c>
      <c r="C70" s="24">
        <v>57</v>
      </c>
      <c r="D70" s="25">
        <v>13</v>
      </c>
      <c r="E70" s="26">
        <v>0</v>
      </c>
      <c r="F70" s="24">
        <v>35</v>
      </c>
      <c r="G70" s="24">
        <v>34</v>
      </c>
      <c r="J70">
        <f t="shared" si="51"/>
        <v>0.86444444444444435</v>
      </c>
      <c r="K70">
        <f t="shared" ref="K70:K133" si="59">LN(J70/(1-J70))</f>
        <v>1.8527054794451341</v>
      </c>
      <c r="L70" s="33">
        <f t="shared" ref="L70:L133" si="60">(K70-K$222)/K$224*36</f>
        <v>32.413984768903369</v>
      </c>
      <c r="M70">
        <f t="shared" si="52"/>
        <v>32.419066202762622</v>
      </c>
      <c r="O70" s="33">
        <f t="shared" si="53"/>
        <v>11.25925925925926</v>
      </c>
      <c r="P70" s="33">
        <f t="shared" si="54"/>
        <v>-0.57870370370370416</v>
      </c>
      <c r="Q70" s="33">
        <f t="shared" si="55"/>
        <v>-0.5</v>
      </c>
      <c r="S70">
        <f>'Parameters from R'!D$17+'Parameters from R'!D$18*Computation!$O70+'Parameters from R'!D$19*Computation!$P70+'Parameters from R'!D$20*Computation!$O70*Computation!$P70+'Parameters from R'!D$21*Computation!$Q70+'Parameters from R'!D$22*Computation!$O70*Computation!$Q70+'Parameters from R'!D$23*Computation!$P70*Computation!$Q70+'Parameters from R'!D$24*Computation!$O70*Computation!$P70*Computation!$Q70</f>
        <v>26.716591850137174</v>
      </c>
      <c r="T70">
        <f>'Parameters from R'!E$17+'Parameters from R'!E$18*Computation!$O70+'Parameters from R'!E$19*Computation!$P70+'Parameters from R'!E$20*Computation!$O70*Computation!$P70+'Parameters from R'!E$21*Computation!$Q70+'Parameters from R'!E$22*Computation!$O70*Computation!$Q70+'Parameters from R'!E$23*Computation!$P70*Computation!$Q70+'Parameters from R'!E$24*Computation!$O70*Computation!$P70*Computation!$Q70</f>
        <v>31.217175936213994</v>
      </c>
      <c r="U70">
        <f>'Parameters from R'!F$17+'Parameters from R'!F$18*Computation!$O70+'Parameters from R'!F$19*Computation!$P70+'Parameters from R'!F$20*Computation!$O70*Computation!$P70+'Parameters from R'!F$21*Computation!$Q70+'Parameters from R'!F$22*Computation!$O70*Computation!$Q70+'Parameters from R'!F$23*Computation!$P70*Computation!$Q70+'Parameters from R'!F$24*Computation!$O70*Computation!$P70*Computation!$Q70</f>
        <v>29.200185044581616</v>
      </c>
      <c r="V70">
        <f t="shared" si="56"/>
        <v>8.2834081498628258</v>
      </c>
      <c r="W70">
        <f t="shared" si="57"/>
        <v>2.7828240637860056</v>
      </c>
      <c r="X70">
        <f t="shared" si="58"/>
        <v>3.2137997243217526</v>
      </c>
      <c r="Z70" s="21">
        <f>IF(F70="","",V70/'Parameters from R'!$D$25)</f>
        <v>2.0327481729635055</v>
      </c>
      <c r="AA70" s="21">
        <f t="shared" ref="AA70:AA133" si="61">IF(Z70="","",(NORMSDIST(Z70)*100))</f>
        <v>97.89610141748409</v>
      </c>
      <c r="AB70" s="21">
        <f t="shared" ref="AB70:AB133" si="62">IF(Z70="","",IF(Z70&gt;0,4,IF(Z70&gt;-0.62,3,IF(Z70&gt;-1.24,2,IF(Z70&gt;-1.86,1,0)))))</f>
        <v>4</v>
      </c>
      <c r="AD70" s="21">
        <f>IF(G70="","",X70/'Parameters from R'!$F$25)</f>
        <v>1.0168321598183105</v>
      </c>
      <c r="AE70" s="21">
        <f t="shared" ref="AE70:AE133" si="63">IF(AD70="","",(NORMSDIST(AD70)*100))</f>
        <v>84.538335982119833</v>
      </c>
      <c r="AF70" s="21">
        <f t="shared" ref="AF70:AF133" si="64">IF(AD70="","",IF(AD70&gt;0,4,IF(AD70&gt;-0.62,3,IF(AD70&gt;-1.24,2,IF(AD70&gt;-1.86,1,0)))))</f>
        <v>4</v>
      </c>
      <c r="AI70">
        <f t="shared" ref="AI70:AI133" si="65">Z70</f>
        <v>2.0327481729635055</v>
      </c>
      <c r="AJ70">
        <f t="shared" ref="AJ70:AJ133" si="66">AD70</f>
        <v>1.0168321598183105</v>
      </c>
      <c r="AL70" s="48">
        <f t="shared" ref="AL70:AL133" si="67">IF(OR(AI70="",AJ70=""),"",SQRT((AI70+AJ70)^2/(2*(1+$AI$223))+(AJ70-AI70)^2/(2*(1-$AI$223))))</f>
        <v>2.0371343590777529</v>
      </c>
      <c r="AM70" s="45">
        <f t="shared" ref="AM70:AM133" si="68">IF(AL70="","",1-_xlfn.CHISQ.DIST(AL70^2,2,TRUE))</f>
        <v>0.12556167605397195</v>
      </c>
      <c r="AO70" s="60">
        <f t="shared" ref="AO70:AO133" si="69">AI70</f>
        <v>2.0327481729635055</v>
      </c>
      <c r="AP70" s="60">
        <f t="shared" ref="AP70:AP133" si="70">AJ70</f>
        <v>1.0168321598183105</v>
      </c>
      <c r="AQ70" s="21">
        <f t="shared" ref="AQ70:AQ133" si="71">IF(AO70="","",AO70/SQRT($AO70^2+$AP70^2))</f>
        <v>0.8943465612067073</v>
      </c>
      <c r="AR70" s="21">
        <f t="shared" ref="AR70:AR133" si="72">IF(AP70="","",AP70/SQRT($AO70^2+$AP70^2))</f>
        <v>0.44737481875686419</v>
      </c>
      <c r="AT70" s="55">
        <f t="shared" ref="AT70:AT133" si="73">IF($AQ70="","",SQRT(($AQ70-AT$4)^2+($AR70-AU$4)^2))</f>
        <v>0.45968127826417415</v>
      </c>
      <c r="AV70" s="55">
        <f t="shared" ref="AV70:AV133" si="74">IF($AQ70="","",SQRT(($AQ70-AV$4)^2+($AR70-AW$4)^2))</f>
        <v>0.32018655113788319</v>
      </c>
      <c r="AX70" s="55">
        <f t="shared" ref="AX70:AX133" si="75">IF($AQ70="","",SQRT(($AQ70-AX$4)^2+($AR70-AY$4)^2))</f>
        <v>1.0513088806275115</v>
      </c>
      <c r="AZ70" s="55">
        <f t="shared" ref="AZ70:AZ133" si="76">IF($AQ70="","",SQRT(($AQ70-AZ$4)^2+($AR70-BA$4)^2))</f>
        <v>1.622378963180336</v>
      </c>
      <c r="BB70" s="55">
        <f t="shared" ref="BB70:BB133" si="77">IF($AQ70="","",SQRT(($AQ70-BB$4)^2+($AR70-BC$4)^2))</f>
        <v>1.9464565554908784</v>
      </c>
      <c r="BD70" s="55">
        <f t="shared" ref="BD70:BD133" si="78">IF($AQ70="","",SQRT(($AQ70-BD$4)^2+($AR70-BE$4)^2))</f>
        <v>1.9742037819005482</v>
      </c>
      <c r="BF70" s="55">
        <f t="shared" ref="BF70:BF133" si="79">IF($AQ70="","",SQRT(($AQ70-BF$4)^2+($AR70-BG$4)^2))</f>
        <v>1.7013963787177073</v>
      </c>
      <c r="BH70" s="55">
        <f t="shared" ref="BH70:BH133" si="80">IF($AQ70="","",SQRT(($AQ70-BH$4)^2+($AR70-BI$4)^2))</f>
        <v>1.169566800071675</v>
      </c>
      <c r="BJ70" s="56">
        <f t="shared" ref="BJ70:BJ133" si="81">IF(AQ70="","",MIN(AT70:BH70))</f>
        <v>0.32018655113788319</v>
      </c>
      <c r="BK70" s="57" t="str">
        <f t="shared" ref="BK70:BK133" si="82">IF($AO70="","",IF(AT70=$BJ70,AT$2,""))</f>
        <v/>
      </c>
      <c r="BM70" s="57">
        <f t="shared" ref="BM70:BM133" si="83">IF($AO70="","",IF(AV70=$BJ70,AV$2,""))</f>
        <v>2</v>
      </c>
      <c r="BO70" s="57" t="str">
        <f t="shared" ref="BO70:BO133" si="84">IF($AO70="","",IF(AX70=$BJ70,AX$2,""))</f>
        <v/>
      </c>
      <c r="BQ70" s="57" t="str">
        <f t="shared" ref="BQ70:BQ133" si="85">IF($AO70="","",IF(AZ70=$BJ70,AZ$2,""))</f>
        <v/>
      </c>
      <c r="BS70" s="57" t="str">
        <f t="shared" ref="BS70:BS133" si="86">IF($AO70="","",IF(BB70=$BJ70,BB$2,""))</f>
        <v/>
      </c>
      <c r="BU70" s="57" t="str">
        <f t="shared" ref="BU70:BU133" si="87">IF($AO70="","",IF(BD70=$BJ70,BD$2,""))</f>
        <v/>
      </c>
      <c r="BW70" s="57" t="str">
        <f t="shared" ref="BW70:BW133" si="88">IF($AO70="","",IF(BF70=$BJ70,BF$2,""))</f>
        <v/>
      </c>
      <c r="BY70" s="57" t="str">
        <f t="shared" ref="BY70:BY133" si="89">IF($AO70="","",IF(BH70=$BJ70,BH$2,""))</f>
        <v/>
      </c>
      <c r="CA70" s="58">
        <f t="shared" ref="CA70:CA133" si="90">IF(AQ70="","",AVERAGE(BK70:BY70))</f>
        <v>2</v>
      </c>
      <c r="CB70" s="59" t="str">
        <f t="shared" ref="CB70:CB133" si="91">IF(CA70="","",IF(CA70=5,"Slow",IF(CA70=6,"Slow-inaccurate",IF(CA70=7,"Inaccurate",IF(CA70=8,"Fast-inaccurate",IF(CA70=1,"Fast",IF(CA70=2,"Fast-hyperaccurate",IF(CA70=3,"Hyperaccurate",IF(CA70=4,"Slow-hyperaccurate","")))))))))</f>
        <v>Fast-hyperaccurate</v>
      </c>
      <c r="CI70">
        <f t="shared" ref="CI70:CI133" si="92">D70</f>
        <v>13</v>
      </c>
      <c r="CJ70">
        <f t="shared" ref="CJ70:CJ133" si="93">V70</f>
        <v>8.2834081498628258</v>
      </c>
      <c r="CK70">
        <f t="shared" ref="CK70:CK133" si="94">X70</f>
        <v>3.2137997243217526</v>
      </c>
    </row>
    <row r="71" spans="2:89" x14ac:dyDescent="0.3">
      <c r="B71" s="3">
        <v>200</v>
      </c>
      <c r="C71" s="24">
        <v>57</v>
      </c>
      <c r="D71" s="25">
        <v>21</v>
      </c>
      <c r="E71" s="26">
        <v>0</v>
      </c>
      <c r="F71" s="24">
        <v>24</v>
      </c>
      <c r="G71" s="24">
        <v>33</v>
      </c>
      <c r="J71">
        <f t="shared" si="51"/>
        <v>0.84166666666666656</v>
      </c>
      <c r="K71">
        <f t="shared" si="59"/>
        <v>1.6706815376748181</v>
      </c>
      <c r="L71" s="33">
        <f t="shared" si="60"/>
        <v>30.997844776140539</v>
      </c>
      <c r="M71">
        <f t="shared" si="52"/>
        <v>31.002184398110423</v>
      </c>
      <c r="O71" s="33">
        <f t="shared" si="53"/>
        <v>11.25925925925926</v>
      </c>
      <c r="P71" s="33">
        <f t="shared" si="54"/>
        <v>7.4212962962962958</v>
      </c>
      <c r="Q71" s="33">
        <f t="shared" si="55"/>
        <v>-0.5</v>
      </c>
      <c r="S71">
        <f>'Parameters from R'!D$17+'Parameters from R'!D$18*Computation!$O71+'Parameters from R'!D$19*Computation!$P71+'Parameters from R'!D$20*Computation!$O71*Computation!$P71+'Parameters from R'!D$21*Computation!$Q71+'Parameters from R'!D$22*Computation!$O71*Computation!$Q71+'Parameters from R'!D$23*Computation!$P71*Computation!$Q71+'Parameters from R'!D$24*Computation!$O71*Computation!$P71*Computation!$Q71</f>
        <v>28.172215553840878</v>
      </c>
      <c r="T71">
        <f>'Parameters from R'!E$17+'Parameters from R'!E$18*Computation!$O71+'Parameters from R'!E$19*Computation!$P71+'Parameters from R'!E$20*Computation!$O71*Computation!$P71+'Parameters from R'!E$21*Computation!$Q71+'Parameters from R'!E$22*Computation!$O71*Computation!$Q71+'Parameters from R'!E$23*Computation!$P71*Computation!$Q71+'Parameters from R'!E$24*Computation!$O71*Computation!$P71*Computation!$Q71</f>
        <v>31.829993713991769</v>
      </c>
      <c r="U71">
        <f>'Parameters from R'!F$17+'Parameters from R'!F$18*Computation!$O71+'Parameters from R'!F$19*Computation!$P71+'Parameters from R'!F$20*Computation!$O71*Computation!$P71+'Parameters from R'!F$21*Computation!$Q71+'Parameters from R'!F$22*Computation!$O71*Computation!$Q71+'Parameters from R'!F$23*Computation!$P71*Computation!$Q71+'Parameters from R'!F$24*Computation!$O71*Computation!$P71*Computation!$Q71</f>
        <v>29.754608748285325</v>
      </c>
      <c r="V71">
        <f t="shared" si="56"/>
        <v>-4.1722155538408785</v>
      </c>
      <c r="W71">
        <f t="shared" si="57"/>
        <v>1.1700062860082312</v>
      </c>
      <c r="X71">
        <f t="shared" si="58"/>
        <v>1.2432360278552146</v>
      </c>
      <c r="Z71" s="21">
        <f>IF(F71="","",V71/'Parameters from R'!$D$25)</f>
        <v>-1.0238616027172842</v>
      </c>
      <c r="AA71" s="21">
        <f t="shared" si="61"/>
        <v>15.295032430012368</v>
      </c>
      <c r="AB71" s="21">
        <f t="shared" si="62"/>
        <v>2</v>
      </c>
      <c r="AD71" s="21">
        <f>IF(G71="","",X71/'Parameters from R'!$F$25)</f>
        <v>0.39335443518800689</v>
      </c>
      <c r="AE71" s="21">
        <f t="shared" si="63"/>
        <v>65.297114086831954</v>
      </c>
      <c r="AF71" s="21">
        <f t="shared" si="64"/>
        <v>4</v>
      </c>
      <c r="AI71">
        <f t="shared" si="65"/>
        <v>-1.0238616027172842</v>
      </c>
      <c r="AJ71">
        <f t="shared" si="66"/>
        <v>0.39335443518800689</v>
      </c>
      <c r="AL71" s="48">
        <f t="shared" si="67"/>
        <v>1.544052254245952</v>
      </c>
      <c r="AM71" s="45">
        <f t="shared" si="68"/>
        <v>0.30359864945044446</v>
      </c>
      <c r="AO71" s="60">
        <f t="shared" si="69"/>
        <v>-1.0238616027172842</v>
      </c>
      <c r="AP71" s="60">
        <f t="shared" si="70"/>
        <v>0.39335443518800689</v>
      </c>
      <c r="AQ71" s="21">
        <f t="shared" si="71"/>
        <v>-0.93347948847441486</v>
      </c>
      <c r="AR71" s="21">
        <f t="shared" si="72"/>
        <v>0.35863079147996296</v>
      </c>
      <c r="AT71" s="55">
        <f t="shared" si="73"/>
        <v>1.966458485945948</v>
      </c>
      <c r="AV71" s="55">
        <f t="shared" si="74"/>
        <v>1.6771877723147326</v>
      </c>
      <c r="AX71" s="55">
        <f t="shared" si="75"/>
        <v>1.1325804240936157</v>
      </c>
      <c r="AZ71" s="55">
        <f t="shared" si="76"/>
        <v>0.41554797317135611</v>
      </c>
      <c r="BB71" s="55">
        <f t="shared" si="77"/>
        <v>0.36474788971448507</v>
      </c>
      <c r="BD71" s="55">
        <f t="shared" si="78"/>
        <v>1.0895141928391501</v>
      </c>
      <c r="BF71" s="55">
        <f t="shared" si="79"/>
        <v>1.6484118365748062</v>
      </c>
      <c r="BH71" s="55">
        <f t="shared" si="80"/>
        <v>1.9563537210824575</v>
      </c>
      <c r="BJ71" s="56">
        <f t="shared" si="81"/>
        <v>0.36474788971448507</v>
      </c>
      <c r="BK71" s="57" t="str">
        <f t="shared" si="82"/>
        <v/>
      </c>
      <c r="BM71" s="57" t="str">
        <f t="shared" si="83"/>
        <v/>
      </c>
      <c r="BO71" s="57" t="str">
        <f t="shared" si="84"/>
        <v/>
      </c>
      <c r="BQ71" s="57" t="str">
        <f t="shared" si="85"/>
        <v/>
      </c>
      <c r="BS71" s="57">
        <f t="shared" si="86"/>
        <v>5</v>
      </c>
      <c r="BU71" s="57" t="str">
        <f t="shared" si="87"/>
        <v/>
      </c>
      <c r="BW71" s="57" t="str">
        <f t="shared" si="88"/>
        <v/>
      </c>
      <c r="BY71" s="57" t="str">
        <f t="shared" si="89"/>
        <v/>
      </c>
      <c r="CA71" s="58">
        <f t="shared" si="90"/>
        <v>5</v>
      </c>
      <c r="CB71" s="59" t="str">
        <f t="shared" si="91"/>
        <v>Slow</v>
      </c>
      <c r="CI71">
        <f t="shared" si="92"/>
        <v>21</v>
      </c>
      <c r="CJ71">
        <f t="shared" si="93"/>
        <v>-4.1722155538408785</v>
      </c>
      <c r="CK71">
        <f t="shared" si="94"/>
        <v>1.2432360278552146</v>
      </c>
    </row>
    <row r="72" spans="2:89" x14ac:dyDescent="0.3">
      <c r="B72" s="3">
        <v>63</v>
      </c>
      <c r="C72" s="3">
        <v>59</v>
      </c>
      <c r="D72" s="3">
        <v>13</v>
      </c>
      <c r="E72" s="26">
        <v>0</v>
      </c>
      <c r="F72" s="3">
        <v>23</v>
      </c>
      <c r="G72" s="3">
        <v>29</v>
      </c>
      <c r="J72">
        <f t="shared" si="51"/>
        <v>0.75055555555555564</v>
      </c>
      <c r="K72">
        <f t="shared" si="59"/>
        <v>1.101577450217945</v>
      </c>
      <c r="L72" s="33">
        <f t="shared" si="60"/>
        <v>26.570234592259208</v>
      </c>
      <c r="M72">
        <f t="shared" si="52"/>
        <v>26.572950780314954</v>
      </c>
      <c r="O72" s="33">
        <f t="shared" si="53"/>
        <v>13.25925925925926</v>
      </c>
      <c r="P72" s="33">
        <f t="shared" si="54"/>
        <v>-0.57870370370370416</v>
      </c>
      <c r="Q72" s="33">
        <f t="shared" si="55"/>
        <v>-0.5</v>
      </c>
      <c r="S72">
        <f>'Parameters from R'!D$17+'Parameters from R'!D$18*Computation!$O72+'Parameters from R'!D$19*Computation!$P72+'Parameters from R'!D$20*Computation!$O72*Computation!$P72+'Parameters from R'!D$21*Computation!$Q72+'Parameters from R'!D$22*Computation!$O72*Computation!$Q72+'Parameters from R'!D$23*Computation!$P72*Computation!$Q72+'Parameters from R'!D$24*Computation!$O72*Computation!$P72*Computation!$Q72</f>
        <v>26.553893979766805</v>
      </c>
      <c r="T72">
        <f>'Parameters from R'!E$17+'Parameters from R'!E$18*Computation!$O72+'Parameters from R'!E$19*Computation!$P72+'Parameters from R'!E$20*Computation!$O72*Computation!$P72+'Parameters from R'!E$21*Computation!$Q72+'Parameters from R'!E$22*Computation!$O72*Computation!$Q72+'Parameters from R'!E$23*Computation!$P72*Computation!$Q72+'Parameters from R'!E$24*Computation!$O72*Computation!$P72*Computation!$Q72</f>
        <v>31.162363158436218</v>
      </c>
      <c r="U72">
        <f>'Parameters from R'!F$17+'Parameters from R'!F$18*Computation!$O72+'Parameters from R'!F$19*Computation!$P72+'Parameters from R'!F$20*Computation!$O72*Computation!$P72+'Parameters from R'!F$21*Computation!$Q72+'Parameters from R'!F$22*Computation!$O72*Computation!$Q72+'Parameters from R'!F$23*Computation!$P72*Computation!$Q72+'Parameters from R'!F$24*Computation!$O72*Computation!$P72*Computation!$Q72</f>
        <v>29.143204674211248</v>
      </c>
      <c r="V72">
        <f t="shared" si="56"/>
        <v>-3.553893979766805</v>
      </c>
      <c r="W72">
        <f t="shared" si="57"/>
        <v>-2.162363158436218</v>
      </c>
      <c r="X72">
        <f t="shared" si="58"/>
        <v>-2.5729700819520396</v>
      </c>
      <c r="Z72" s="21">
        <f>IF(F72="","",V72/'Parameters from R'!$D$25)</f>
        <v>-0.8721255023992277</v>
      </c>
      <c r="AA72" s="21">
        <f t="shared" si="61"/>
        <v>19.156995750316124</v>
      </c>
      <c r="AB72" s="21">
        <f t="shared" si="62"/>
        <v>2</v>
      </c>
      <c r="AD72" s="21">
        <f>IF(G72="","",X72/'Parameters from R'!$F$25)</f>
        <v>-0.81407646711132053</v>
      </c>
      <c r="AE72" s="21">
        <f t="shared" si="63"/>
        <v>20.78005731512879</v>
      </c>
      <c r="AF72" s="21">
        <f t="shared" si="64"/>
        <v>2</v>
      </c>
      <c r="AI72">
        <f t="shared" si="65"/>
        <v>-0.8721255023992277</v>
      </c>
      <c r="AJ72">
        <f t="shared" si="66"/>
        <v>-0.81407646711132053</v>
      </c>
      <c r="AL72" s="48">
        <f t="shared" si="67"/>
        <v>0.95816386007401755</v>
      </c>
      <c r="AM72" s="45">
        <f t="shared" si="68"/>
        <v>0.63189060613495318</v>
      </c>
      <c r="AO72" s="60">
        <f t="shared" si="69"/>
        <v>-0.8721255023992277</v>
      </c>
      <c r="AP72" s="60">
        <f t="shared" si="70"/>
        <v>-0.81407646711132053</v>
      </c>
      <c r="AQ72" s="21">
        <f t="shared" si="71"/>
        <v>-0.73101652341397116</v>
      </c>
      <c r="AR72" s="21">
        <f t="shared" si="72"/>
        <v>-0.68235976031397905</v>
      </c>
      <c r="AT72" s="55">
        <f t="shared" si="73"/>
        <v>1.8606539298934508</v>
      </c>
      <c r="AV72" s="55">
        <f t="shared" si="74"/>
        <v>1.9997039553855345</v>
      </c>
      <c r="AX72" s="55">
        <f t="shared" si="75"/>
        <v>1.8343171810316661</v>
      </c>
      <c r="AZ72" s="55">
        <f t="shared" si="76"/>
        <v>1.3896722439923799</v>
      </c>
      <c r="BB72" s="55">
        <f t="shared" si="77"/>
        <v>0.73346230521551525</v>
      </c>
      <c r="BD72" s="55">
        <f t="shared" si="78"/>
        <v>3.441062067805789E-2</v>
      </c>
      <c r="BF72" s="55">
        <f t="shared" si="79"/>
        <v>0.79704484150644994</v>
      </c>
      <c r="BH72" s="55">
        <f t="shared" si="80"/>
        <v>1.4383362104449653</v>
      </c>
      <c r="BJ72" s="56">
        <f t="shared" si="81"/>
        <v>3.441062067805789E-2</v>
      </c>
      <c r="BK72" s="57" t="str">
        <f t="shared" si="82"/>
        <v/>
      </c>
      <c r="BM72" s="57" t="str">
        <f t="shared" si="83"/>
        <v/>
      </c>
      <c r="BO72" s="57" t="str">
        <f t="shared" si="84"/>
        <v/>
      </c>
      <c r="BQ72" s="57" t="str">
        <f t="shared" si="85"/>
        <v/>
      </c>
      <c r="BS72" s="57" t="str">
        <f t="shared" si="86"/>
        <v/>
      </c>
      <c r="BU72" s="57">
        <f t="shared" si="87"/>
        <v>6</v>
      </c>
      <c r="BW72" s="57" t="str">
        <f t="shared" si="88"/>
        <v/>
      </c>
      <c r="BY72" s="57" t="str">
        <f t="shared" si="89"/>
        <v/>
      </c>
      <c r="CA72" s="58">
        <f t="shared" si="90"/>
        <v>6</v>
      </c>
      <c r="CB72" s="59" t="str">
        <f t="shared" si="91"/>
        <v>Slow-inaccurate</v>
      </c>
      <c r="CI72">
        <f t="shared" si="92"/>
        <v>13</v>
      </c>
      <c r="CJ72">
        <f t="shared" si="93"/>
        <v>-3.553893979766805</v>
      </c>
      <c r="CK72">
        <f t="shared" si="94"/>
        <v>-2.5729700819520396</v>
      </c>
    </row>
    <row r="73" spans="2:89" x14ac:dyDescent="0.3">
      <c r="B73" s="3">
        <v>189</v>
      </c>
      <c r="C73" s="3">
        <v>60</v>
      </c>
      <c r="D73" s="3">
        <v>13</v>
      </c>
      <c r="E73" s="26">
        <v>0</v>
      </c>
      <c r="F73" s="26">
        <v>31</v>
      </c>
      <c r="G73" s="26">
        <v>33</v>
      </c>
      <c r="J73">
        <f t="shared" si="51"/>
        <v>0.84166666666666656</v>
      </c>
      <c r="K73">
        <f t="shared" si="59"/>
        <v>1.6706815376748181</v>
      </c>
      <c r="L73" s="33">
        <f t="shared" si="60"/>
        <v>30.997844776140539</v>
      </c>
      <c r="M73">
        <f t="shared" si="52"/>
        <v>31.002184398110423</v>
      </c>
      <c r="O73" s="33">
        <f t="shared" si="53"/>
        <v>14.25925925925926</v>
      </c>
      <c r="P73" s="33">
        <f t="shared" si="54"/>
        <v>-0.57870370370370416</v>
      </c>
      <c r="Q73" s="33">
        <f t="shared" si="55"/>
        <v>-0.5</v>
      </c>
      <c r="S73">
        <f>'Parameters from R'!D$17+'Parameters from R'!D$18*Computation!$O73+'Parameters from R'!D$19*Computation!$P73+'Parameters from R'!D$20*Computation!$O73*Computation!$P73+'Parameters from R'!D$21*Computation!$Q73+'Parameters from R'!D$22*Computation!$O73*Computation!$Q73+'Parameters from R'!D$23*Computation!$P73*Computation!$Q73+'Parameters from R'!D$24*Computation!$O73*Computation!$P73*Computation!$Q73</f>
        <v>26.472545044581619</v>
      </c>
      <c r="T73">
        <f>'Parameters from R'!E$17+'Parameters from R'!E$18*Computation!$O73+'Parameters from R'!E$19*Computation!$P73+'Parameters from R'!E$20*Computation!$O73*Computation!$P73+'Parameters from R'!E$21*Computation!$Q73+'Parameters from R'!E$22*Computation!$O73*Computation!$Q73+'Parameters from R'!E$23*Computation!$P73*Computation!$Q73+'Parameters from R'!E$24*Computation!$O73*Computation!$P73*Computation!$Q73</f>
        <v>31.134956769547326</v>
      </c>
      <c r="U73">
        <f>'Parameters from R'!F$17+'Parameters from R'!F$18*Computation!$O73+'Parameters from R'!F$19*Computation!$P73+'Parameters from R'!F$20*Computation!$O73*Computation!$P73+'Parameters from R'!F$21*Computation!$Q73+'Parameters from R'!F$22*Computation!$O73*Computation!$Q73+'Parameters from R'!F$23*Computation!$P73*Computation!$Q73+'Parameters from R'!F$24*Computation!$O73*Computation!$P73*Computation!$Q73</f>
        <v>29.11471448902606</v>
      </c>
      <c r="V73">
        <f t="shared" si="56"/>
        <v>4.5274549554183814</v>
      </c>
      <c r="W73">
        <f t="shared" si="57"/>
        <v>1.8650432304526738</v>
      </c>
      <c r="X73">
        <f t="shared" si="58"/>
        <v>1.8831302871144793</v>
      </c>
      <c r="Z73" s="21">
        <f>IF(F73="","",V73/'Parameters from R'!$D$25)</f>
        <v>1.1110373438442351</v>
      </c>
      <c r="AA73" s="21">
        <f t="shared" si="61"/>
        <v>86.67238622872388</v>
      </c>
      <c r="AB73" s="21">
        <f t="shared" si="62"/>
        <v>4</v>
      </c>
      <c r="AD73" s="21">
        <f>IF(G73="","",X73/'Parameters from R'!$F$25)</f>
        <v>0.59581417677481463</v>
      </c>
      <c r="AE73" s="21">
        <f t="shared" si="63"/>
        <v>72.435031404140759</v>
      </c>
      <c r="AF73" s="21">
        <f t="shared" si="64"/>
        <v>4</v>
      </c>
      <c r="AI73">
        <f t="shared" si="65"/>
        <v>1.1110373438442351</v>
      </c>
      <c r="AJ73">
        <f t="shared" si="66"/>
        <v>0.59581417677481463</v>
      </c>
      <c r="AL73" s="48">
        <f t="shared" si="67"/>
        <v>1.1113161114198165</v>
      </c>
      <c r="AM73" s="45">
        <f t="shared" si="68"/>
        <v>0.53928464466948167</v>
      </c>
      <c r="AO73" s="60">
        <f t="shared" si="69"/>
        <v>1.1110373438442351</v>
      </c>
      <c r="AP73" s="60">
        <f t="shared" si="70"/>
        <v>0.59581417677481463</v>
      </c>
      <c r="AQ73" s="21">
        <f t="shared" si="71"/>
        <v>0.88127663389283406</v>
      </c>
      <c r="AR73" s="21">
        <f t="shared" si="72"/>
        <v>0.47260077714125259</v>
      </c>
      <c r="AT73" s="55">
        <f t="shared" si="73"/>
        <v>0.48728506258075677</v>
      </c>
      <c r="AV73" s="55">
        <f t="shared" si="74"/>
        <v>0.29210991685497678</v>
      </c>
      <c r="AX73" s="55">
        <f t="shared" si="75"/>
        <v>1.0270338094325304</v>
      </c>
      <c r="AZ73" s="55">
        <f t="shared" si="76"/>
        <v>1.6056011146086475</v>
      </c>
      <c r="BB73" s="55">
        <f t="shared" si="77"/>
        <v>1.9397302048959457</v>
      </c>
      <c r="BD73" s="55">
        <f t="shared" si="78"/>
        <v>1.9785529551859304</v>
      </c>
      <c r="BF73" s="55">
        <f t="shared" si="79"/>
        <v>1.7161589536760591</v>
      </c>
      <c r="BH73" s="55">
        <f t="shared" si="80"/>
        <v>1.192495308488662</v>
      </c>
      <c r="BJ73" s="56">
        <f t="shared" si="81"/>
        <v>0.29210991685497678</v>
      </c>
      <c r="BK73" s="57" t="str">
        <f t="shared" si="82"/>
        <v/>
      </c>
      <c r="BM73" s="57">
        <f t="shared" si="83"/>
        <v>2</v>
      </c>
      <c r="BO73" s="57" t="str">
        <f t="shared" si="84"/>
        <v/>
      </c>
      <c r="BQ73" s="57" t="str">
        <f t="shared" si="85"/>
        <v/>
      </c>
      <c r="BS73" s="57" t="str">
        <f t="shared" si="86"/>
        <v/>
      </c>
      <c r="BU73" s="57" t="str">
        <f t="shared" si="87"/>
        <v/>
      </c>
      <c r="BW73" s="57" t="str">
        <f t="shared" si="88"/>
        <v/>
      </c>
      <c r="BY73" s="57" t="str">
        <f t="shared" si="89"/>
        <v/>
      </c>
      <c r="CA73" s="58">
        <f t="shared" si="90"/>
        <v>2</v>
      </c>
      <c r="CB73" s="59" t="str">
        <f t="shared" si="91"/>
        <v>Fast-hyperaccurate</v>
      </c>
      <c r="CI73">
        <f t="shared" si="92"/>
        <v>13</v>
      </c>
      <c r="CJ73">
        <f t="shared" si="93"/>
        <v>4.5274549554183814</v>
      </c>
      <c r="CK73">
        <f t="shared" si="94"/>
        <v>1.8831302871144793</v>
      </c>
    </row>
    <row r="74" spans="2:89" x14ac:dyDescent="0.3">
      <c r="B74" s="3">
        <v>90</v>
      </c>
      <c r="C74" s="3">
        <v>61</v>
      </c>
      <c r="D74" s="3">
        <v>8</v>
      </c>
      <c r="E74" s="26">
        <v>0</v>
      </c>
      <c r="F74" s="28">
        <v>26</v>
      </c>
      <c r="G74" s="27">
        <v>26</v>
      </c>
      <c r="J74">
        <f t="shared" si="51"/>
        <v>0.68222222222222229</v>
      </c>
      <c r="K74">
        <f t="shared" si="59"/>
        <v>0.7640031173272902</v>
      </c>
      <c r="L74" s="33">
        <f t="shared" si="60"/>
        <v>23.94391791826963</v>
      </c>
      <c r="M74">
        <f t="shared" si="52"/>
        <v>23.946017791480223</v>
      </c>
      <c r="O74" s="33">
        <f t="shared" si="53"/>
        <v>15.25925925925926</v>
      </c>
      <c r="P74" s="33">
        <f t="shared" si="54"/>
        <v>-5.5787037037037042</v>
      </c>
      <c r="Q74" s="33">
        <f t="shared" si="55"/>
        <v>-0.5</v>
      </c>
      <c r="S74">
        <f>'Parameters from R'!D$17+'Parameters from R'!D$18*Computation!$O74+'Parameters from R'!D$19*Computation!$P74+'Parameters from R'!D$20*Computation!$O74*Computation!$P74+'Parameters from R'!D$21*Computation!$Q74+'Parameters from R'!D$22*Computation!$O74*Computation!$Q74+'Parameters from R'!D$23*Computation!$P74*Computation!$Q74+'Parameters from R'!D$24*Computation!$O74*Computation!$P74*Computation!$Q74</f>
        <v>25.091631294581621</v>
      </c>
      <c r="T74">
        <f>'Parameters from R'!E$17+'Parameters from R'!E$18*Computation!$O74+'Parameters from R'!E$19*Computation!$P74+'Parameters from R'!E$20*Computation!$O74*Computation!$P74+'Parameters from R'!E$21*Computation!$Q74+'Parameters from R'!E$22*Computation!$O74*Computation!$Q74+'Parameters from R'!E$23*Computation!$P74*Computation!$Q74+'Parameters from R'!E$24*Computation!$O74*Computation!$P74*Computation!$Q74</f>
        <v>30.557739269547326</v>
      </c>
      <c r="U74">
        <f>'Parameters from R'!F$17+'Parameters from R'!F$18*Computation!$O74+'Parameters from R'!F$19*Computation!$P74+'Parameters from R'!F$20*Computation!$O74*Computation!$P74+'Parameters from R'!F$21*Computation!$Q74+'Parameters from R'!F$22*Computation!$O74*Computation!$Q74+'Parameters from R'!F$23*Computation!$P74*Computation!$Q74+'Parameters from R'!F$24*Computation!$O74*Computation!$P74*Computation!$Q74</f>
        <v>28.582109489026063</v>
      </c>
      <c r="V74">
        <f t="shared" si="56"/>
        <v>0.90836870541837911</v>
      </c>
      <c r="W74">
        <f t="shared" si="57"/>
        <v>-4.5577392695473264</v>
      </c>
      <c r="X74">
        <f t="shared" si="58"/>
        <v>-4.6381915707564332</v>
      </c>
      <c r="Z74" s="21">
        <f>IF(F74="","",V74/'Parameters from R'!$D$25)</f>
        <v>0.22291365980161354</v>
      </c>
      <c r="AA74" s="21">
        <f t="shared" si="61"/>
        <v>58.819864756100571</v>
      </c>
      <c r="AB74" s="21">
        <f t="shared" si="62"/>
        <v>4</v>
      </c>
      <c r="AD74" s="21">
        <f>IF(G74="","",X74/'Parameters from R'!$F$25)</f>
        <v>-1.4675035027388574</v>
      </c>
      <c r="AE74" s="21">
        <f t="shared" si="63"/>
        <v>7.1119568553681596</v>
      </c>
      <c r="AF74" s="21">
        <f t="shared" si="64"/>
        <v>1</v>
      </c>
      <c r="AI74">
        <f t="shared" si="65"/>
        <v>0.22291365980161354</v>
      </c>
      <c r="AJ74">
        <f t="shared" si="66"/>
        <v>-1.4675035027388574</v>
      </c>
      <c r="AL74" s="48">
        <f t="shared" si="67"/>
        <v>1.9256441987113175</v>
      </c>
      <c r="AM74" s="45">
        <f t="shared" si="68"/>
        <v>0.15660120667187971</v>
      </c>
      <c r="AO74" s="60">
        <f t="shared" si="69"/>
        <v>0.22291365980161354</v>
      </c>
      <c r="AP74" s="60">
        <f t="shared" si="70"/>
        <v>-1.4675035027388574</v>
      </c>
      <c r="AQ74" s="21">
        <f t="shared" si="71"/>
        <v>0.15017723357612517</v>
      </c>
      <c r="AR74" s="21">
        <f t="shared" si="72"/>
        <v>-0.98865909115094974</v>
      </c>
      <c r="AT74" s="55">
        <f t="shared" si="73"/>
        <v>1.3037045420062592</v>
      </c>
      <c r="AV74" s="55">
        <f t="shared" si="74"/>
        <v>1.7848788235580877</v>
      </c>
      <c r="AX74" s="55">
        <f t="shared" si="75"/>
        <v>1.9943214841900239</v>
      </c>
      <c r="AZ74" s="55">
        <f t="shared" si="76"/>
        <v>1.9001467774233021</v>
      </c>
      <c r="BB74" s="55">
        <f t="shared" si="77"/>
        <v>1.5166919486673127</v>
      </c>
      <c r="BD74" s="55">
        <f t="shared" si="78"/>
        <v>0.90233451957347699</v>
      </c>
      <c r="BF74" s="55">
        <f t="shared" si="79"/>
        <v>0.15060483955736789</v>
      </c>
      <c r="BH74" s="55">
        <f t="shared" si="80"/>
        <v>0.62405306204508004</v>
      </c>
      <c r="BJ74" s="56">
        <f t="shared" si="81"/>
        <v>0.15060483955736789</v>
      </c>
      <c r="BK74" s="57" t="str">
        <f t="shared" si="82"/>
        <v/>
      </c>
      <c r="BM74" s="57" t="str">
        <f t="shared" si="83"/>
        <v/>
      </c>
      <c r="BO74" s="57" t="str">
        <f t="shared" si="84"/>
        <v/>
      </c>
      <c r="BQ74" s="57" t="str">
        <f t="shared" si="85"/>
        <v/>
      </c>
      <c r="BS74" s="57" t="str">
        <f t="shared" si="86"/>
        <v/>
      </c>
      <c r="BU74" s="57" t="str">
        <f t="shared" si="87"/>
        <v/>
      </c>
      <c r="BW74" s="57">
        <f t="shared" si="88"/>
        <v>7</v>
      </c>
      <c r="BY74" s="57" t="str">
        <f t="shared" si="89"/>
        <v/>
      </c>
      <c r="CA74" s="58">
        <f t="shared" si="90"/>
        <v>7</v>
      </c>
      <c r="CB74" s="59" t="str">
        <f t="shared" si="91"/>
        <v>Inaccurate</v>
      </c>
      <c r="CI74">
        <f t="shared" si="92"/>
        <v>8</v>
      </c>
      <c r="CJ74">
        <f t="shared" si="93"/>
        <v>0.90836870541837911</v>
      </c>
      <c r="CK74">
        <f t="shared" si="94"/>
        <v>-4.6381915707564332</v>
      </c>
    </row>
    <row r="75" spans="2:89" x14ac:dyDescent="0.3">
      <c r="B75" s="22">
        <v>162</v>
      </c>
      <c r="C75" s="22">
        <v>61</v>
      </c>
      <c r="D75" s="22">
        <v>13</v>
      </c>
      <c r="E75" s="26">
        <v>0</v>
      </c>
      <c r="F75" s="22">
        <v>23</v>
      </c>
      <c r="G75" s="22">
        <v>35</v>
      </c>
      <c r="J75">
        <f t="shared" si="51"/>
        <v>0.88722222222222213</v>
      </c>
      <c r="K75">
        <f t="shared" si="59"/>
        <v>2.0626761691732241</v>
      </c>
      <c r="L75" s="33">
        <f t="shared" si="60"/>
        <v>34.047549497477085</v>
      </c>
      <c r="M75">
        <f t="shared" si="52"/>
        <v>34.053669963349464</v>
      </c>
      <c r="O75" s="33">
        <f t="shared" si="53"/>
        <v>15.25925925925926</v>
      </c>
      <c r="P75" s="33">
        <f t="shared" si="54"/>
        <v>-0.57870370370370416</v>
      </c>
      <c r="Q75" s="33">
        <f t="shared" si="55"/>
        <v>-0.5</v>
      </c>
      <c r="S75">
        <f>'Parameters from R'!D$17+'Parameters from R'!D$18*Computation!$O75+'Parameters from R'!D$19*Computation!$P75+'Parameters from R'!D$20*Computation!$O75*Computation!$P75+'Parameters from R'!D$21*Computation!$Q75+'Parameters from R'!D$22*Computation!$O75*Computation!$Q75+'Parameters from R'!D$23*Computation!$P75*Computation!$Q75+'Parameters from R'!D$24*Computation!$O75*Computation!$P75*Computation!$Q75</f>
        <v>26.391196109396436</v>
      </c>
      <c r="T75">
        <f>'Parameters from R'!E$17+'Parameters from R'!E$18*Computation!$O75+'Parameters from R'!E$19*Computation!$P75+'Parameters from R'!E$20*Computation!$O75*Computation!$P75+'Parameters from R'!E$21*Computation!$Q75+'Parameters from R'!E$22*Computation!$O75*Computation!$Q75+'Parameters from R'!E$23*Computation!$P75*Computation!$Q75+'Parameters from R'!E$24*Computation!$O75*Computation!$P75*Computation!$Q75</f>
        <v>31.107550380658434</v>
      </c>
      <c r="U75">
        <f>'Parameters from R'!F$17+'Parameters from R'!F$18*Computation!$O75+'Parameters from R'!F$19*Computation!$P75+'Parameters from R'!F$20*Computation!$O75*Computation!$P75+'Parameters from R'!F$21*Computation!$Q75+'Parameters from R'!F$22*Computation!$O75*Computation!$Q75+'Parameters from R'!F$23*Computation!$P75*Computation!$Q75+'Parameters from R'!F$24*Computation!$O75*Computation!$P75*Computation!$Q75</f>
        <v>29.086224303840876</v>
      </c>
      <c r="V75">
        <f t="shared" si="56"/>
        <v>-3.3911961093964358</v>
      </c>
      <c r="W75">
        <f t="shared" si="57"/>
        <v>3.8924496193415656</v>
      </c>
      <c r="X75">
        <f t="shared" si="58"/>
        <v>4.9613251936362097</v>
      </c>
      <c r="Z75" s="21">
        <f>IF(F75="","",V75/'Parameters from R'!$D$25)</f>
        <v>-0.83219944868353601</v>
      </c>
      <c r="AA75" s="21">
        <f t="shared" si="61"/>
        <v>20.264818751268255</v>
      </c>
      <c r="AB75" s="21">
        <f t="shared" si="62"/>
        <v>2</v>
      </c>
      <c r="AD75" s="21">
        <f>IF(G75="","",X75/'Parameters from R'!$F$25)</f>
        <v>1.5697415660432226</v>
      </c>
      <c r="AE75" s="21">
        <f t="shared" si="63"/>
        <v>94.176237657117611</v>
      </c>
      <c r="AF75" s="21">
        <f t="shared" si="64"/>
        <v>4</v>
      </c>
      <c r="AI75">
        <f t="shared" si="65"/>
        <v>-0.83219944868353601</v>
      </c>
      <c r="AJ75">
        <f t="shared" si="66"/>
        <v>1.5697415660432226</v>
      </c>
      <c r="AL75" s="48">
        <f t="shared" si="67"/>
        <v>2.5799079928008033</v>
      </c>
      <c r="AM75" s="45">
        <f t="shared" si="68"/>
        <v>3.586610335868623E-2</v>
      </c>
      <c r="AO75" s="60">
        <f t="shared" si="69"/>
        <v>-0.83219944868353601</v>
      </c>
      <c r="AP75" s="60">
        <f t="shared" si="70"/>
        <v>1.5697415660432226</v>
      </c>
      <c r="AQ75" s="21">
        <f t="shared" si="71"/>
        <v>-0.46839751895799892</v>
      </c>
      <c r="AR75" s="21">
        <f t="shared" si="72"/>
        <v>0.8835178347005741</v>
      </c>
      <c r="AT75" s="55">
        <f t="shared" si="73"/>
        <v>1.7137079791831507</v>
      </c>
      <c r="AV75" s="55">
        <f t="shared" si="74"/>
        <v>1.1886678339469983</v>
      </c>
      <c r="AX75" s="55">
        <f t="shared" si="75"/>
        <v>0.48266378629316259</v>
      </c>
      <c r="AZ75" s="55">
        <f t="shared" si="76"/>
        <v>0.29682144746568895</v>
      </c>
      <c r="BB75" s="55">
        <f t="shared" si="77"/>
        <v>1.0311183065410108</v>
      </c>
      <c r="BD75" s="55">
        <f t="shared" si="78"/>
        <v>1.608436750556189</v>
      </c>
      <c r="BF75" s="55">
        <f t="shared" si="79"/>
        <v>1.9408852798146388</v>
      </c>
      <c r="BH75" s="55">
        <f t="shared" si="80"/>
        <v>1.9778516193901841</v>
      </c>
      <c r="BJ75" s="56">
        <f t="shared" si="81"/>
        <v>0.29682144746568895</v>
      </c>
      <c r="BK75" s="57" t="str">
        <f t="shared" si="82"/>
        <v/>
      </c>
      <c r="BM75" s="57" t="str">
        <f t="shared" si="83"/>
        <v/>
      </c>
      <c r="BO75" s="57" t="str">
        <f t="shared" si="84"/>
        <v/>
      </c>
      <c r="BQ75" s="57">
        <f t="shared" si="85"/>
        <v>4</v>
      </c>
      <c r="BS75" s="57" t="str">
        <f t="shared" si="86"/>
        <v/>
      </c>
      <c r="BU75" s="57" t="str">
        <f t="shared" si="87"/>
        <v/>
      </c>
      <c r="BW75" s="57" t="str">
        <f t="shared" si="88"/>
        <v/>
      </c>
      <c r="BY75" s="57" t="str">
        <f t="shared" si="89"/>
        <v/>
      </c>
      <c r="CA75" s="58">
        <f t="shared" si="90"/>
        <v>4</v>
      </c>
      <c r="CB75" s="59" t="str">
        <f t="shared" si="91"/>
        <v>Slow-hyperaccurate</v>
      </c>
      <c r="CI75">
        <f t="shared" si="92"/>
        <v>13</v>
      </c>
      <c r="CJ75">
        <f t="shared" si="93"/>
        <v>-3.3911961093964358</v>
      </c>
      <c r="CK75">
        <f t="shared" si="94"/>
        <v>4.9613251936362097</v>
      </c>
    </row>
    <row r="76" spans="2:89" x14ac:dyDescent="0.3">
      <c r="B76" s="3">
        <v>165</v>
      </c>
      <c r="C76" s="3">
        <v>61</v>
      </c>
      <c r="D76" s="3">
        <v>18</v>
      </c>
      <c r="E76" s="26">
        <v>0</v>
      </c>
      <c r="F76" s="26">
        <v>25</v>
      </c>
      <c r="G76" s="3">
        <v>33</v>
      </c>
      <c r="J76">
        <f t="shared" si="51"/>
        <v>0.84166666666666656</v>
      </c>
      <c r="K76">
        <f t="shared" si="59"/>
        <v>1.6706815376748181</v>
      </c>
      <c r="L76" s="33">
        <f t="shared" si="60"/>
        <v>30.997844776140539</v>
      </c>
      <c r="M76">
        <f t="shared" si="52"/>
        <v>31.002184398110423</v>
      </c>
      <c r="O76" s="33">
        <f t="shared" si="53"/>
        <v>15.25925925925926</v>
      </c>
      <c r="P76" s="33">
        <f t="shared" si="54"/>
        <v>4.4212962962962958</v>
      </c>
      <c r="Q76" s="33">
        <f t="shared" si="55"/>
        <v>-0.5</v>
      </c>
      <c r="S76">
        <f>'Parameters from R'!D$17+'Parameters from R'!D$18*Computation!$O76+'Parameters from R'!D$19*Computation!$P76+'Parameters from R'!D$20*Computation!$O76*Computation!$P76+'Parameters from R'!D$21*Computation!$Q76+'Parameters from R'!D$22*Computation!$O76*Computation!$Q76+'Parameters from R'!D$23*Computation!$P76*Computation!$Q76+'Parameters from R'!D$24*Computation!$O76*Computation!$P76*Computation!$Q76</f>
        <v>27.690760924211247</v>
      </c>
      <c r="T76">
        <f>'Parameters from R'!E$17+'Parameters from R'!E$18*Computation!$O76+'Parameters from R'!E$19*Computation!$P76+'Parameters from R'!E$20*Computation!$O76*Computation!$P76+'Parameters from R'!E$21*Computation!$Q76+'Parameters from R'!E$22*Computation!$O76*Computation!$Q76+'Parameters from R'!E$23*Computation!$P76*Computation!$Q76+'Parameters from R'!E$24*Computation!$O76*Computation!$P76*Computation!$Q76</f>
        <v>31.657361491769546</v>
      </c>
      <c r="U76">
        <f>'Parameters from R'!F$17+'Parameters from R'!F$18*Computation!$O76+'Parameters from R'!F$19*Computation!$P76+'Parameters from R'!F$20*Computation!$O76*Computation!$P76+'Parameters from R'!F$21*Computation!$Q76+'Parameters from R'!F$22*Computation!$O76*Computation!$Q76+'Parameters from R'!F$23*Computation!$P76*Computation!$Q76+'Parameters from R'!F$24*Computation!$O76*Computation!$P76*Computation!$Q76</f>
        <v>29.590339118655695</v>
      </c>
      <c r="V76">
        <f t="shared" si="56"/>
        <v>-2.6907609242112471</v>
      </c>
      <c r="W76">
        <f t="shared" si="57"/>
        <v>1.3426385082304542</v>
      </c>
      <c r="X76">
        <f t="shared" si="58"/>
        <v>1.4075056574848439</v>
      </c>
      <c r="Z76" s="21">
        <f>IF(F76="","",V76/'Parameters from R'!$D$25)</f>
        <v>-0.66031267005267436</v>
      </c>
      <c r="AA76" s="21">
        <f t="shared" si="61"/>
        <v>25.452660052142633</v>
      </c>
      <c r="AB76" s="21">
        <f t="shared" si="62"/>
        <v>2</v>
      </c>
      <c r="AD76" s="21">
        <f>IF(G76="","",X76/'Parameters from R'!$F$25)</f>
        <v>0.44532862668001133</v>
      </c>
      <c r="AE76" s="21">
        <f t="shared" si="63"/>
        <v>67.195885842498797</v>
      </c>
      <c r="AF76" s="21">
        <f t="shared" si="64"/>
        <v>4</v>
      </c>
      <c r="AI76">
        <f t="shared" si="65"/>
        <v>-0.66031267005267436</v>
      </c>
      <c r="AJ76">
        <f t="shared" si="66"/>
        <v>0.44532862668001133</v>
      </c>
      <c r="AL76" s="48">
        <f t="shared" si="67"/>
        <v>1.1781770877637228</v>
      </c>
      <c r="AM76" s="45">
        <f t="shared" si="68"/>
        <v>0.49954848173867838</v>
      </c>
      <c r="AO76" s="60">
        <f t="shared" si="69"/>
        <v>-0.66031267005267436</v>
      </c>
      <c r="AP76" s="60">
        <f t="shared" si="70"/>
        <v>0.44532862668001133</v>
      </c>
      <c r="AQ76" s="21">
        <f t="shared" si="71"/>
        <v>-0.8290712690807438</v>
      </c>
      <c r="AR76" s="21">
        <f t="shared" si="72"/>
        <v>0.55914294306987822</v>
      </c>
      <c r="AT76" s="55">
        <f t="shared" si="73"/>
        <v>1.9126271299345012</v>
      </c>
      <c r="AV76" s="55">
        <f t="shared" si="74"/>
        <v>1.5432874973617949</v>
      </c>
      <c r="AX76" s="55">
        <f t="shared" si="75"/>
        <v>0.93899633325175647</v>
      </c>
      <c r="AZ76" s="55">
        <f t="shared" si="76"/>
        <v>0.19175148942709538</v>
      </c>
      <c r="BB76" s="55">
        <f t="shared" si="77"/>
        <v>0.58468578043126085</v>
      </c>
      <c r="BD76" s="55">
        <f t="shared" si="78"/>
        <v>1.2721099404087557</v>
      </c>
      <c r="BF76" s="55">
        <f t="shared" si="79"/>
        <v>1.7658668936643431</v>
      </c>
      <c r="BH76" s="55">
        <f t="shared" si="80"/>
        <v>1.9907866199827873</v>
      </c>
      <c r="BJ76" s="56">
        <f t="shared" si="81"/>
        <v>0.19175148942709538</v>
      </c>
      <c r="BK76" s="57" t="str">
        <f t="shared" si="82"/>
        <v/>
      </c>
      <c r="BM76" s="57" t="str">
        <f t="shared" si="83"/>
        <v/>
      </c>
      <c r="BO76" s="57" t="str">
        <f t="shared" si="84"/>
        <v/>
      </c>
      <c r="BQ76" s="57">
        <f t="shared" si="85"/>
        <v>4</v>
      </c>
      <c r="BS76" s="57" t="str">
        <f t="shared" si="86"/>
        <v/>
      </c>
      <c r="BU76" s="57" t="str">
        <f t="shared" si="87"/>
        <v/>
      </c>
      <c r="BW76" s="57" t="str">
        <f t="shared" si="88"/>
        <v/>
      </c>
      <c r="BY76" s="57" t="str">
        <f t="shared" si="89"/>
        <v/>
      </c>
      <c r="CA76" s="58">
        <f t="shared" si="90"/>
        <v>4</v>
      </c>
      <c r="CB76" s="59" t="str">
        <f t="shared" si="91"/>
        <v>Slow-hyperaccurate</v>
      </c>
      <c r="CI76">
        <f t="shared" si="92"/>
        <v>18</v>
      </c>
      <c r="CJ76">
        <f t="shared" si="93"/>
        <v>-2.6907609242112471</v>
      </c>
      <c r="CK76">
        <f t="shared" si="94"/>
        <v>1.4075056574848439</v>
      </c>
    </row>
    <row r="77" spans="2:89" x14ac:dyDescent="0.3">
      <c r="B77" s="3">
        <v>203</v>
      </c>
      <c r="C77" s="24">
        <v>62</v>
      </c>
      <c r="D77" s="25">
        <v>13</v>
      </c>
      <c r="E77" s="26">
        <v>0</v>
      </c>
      <c r="F77" s="24">
        <v>29</v>
      </c>
      <c r="G77" s="24">
        <v>34</v>
      </c>
      <c r="J77">
        <f t="shared" si="51"/>
        <v>0.86444444444444435</v>
      </c>
      <c r="K77">
        <f t="shared" si="59"/>
        <v>1.8527054794451341</v>
      </c>
      <c r="L77" s="33">
        <f t="shared" si="60"/>
        <v>32.413984768903369</v>
      </c>
      <c r="M77">
        <f t="shared" si="52"/>
        <v>32.419066202762622</v>
      </c>
      <c r="O77" s="33">
        <f t="shared" si="53"/>
        <v>16.25925925925926</v>
      </c>
      <c r="P77" s="33">
        <f t="shared" si="54"/>
        <v>-0.57870370370370416</v>
      </c>
      <c r="Q77" s="33">
        <f t="shared" si="55"/>
        <v>-0.5</v>
      </c>
      <c r="S77">
        <f>'Parameters from R'!D$17+'Parameters from R'!D$18*Computation!$O77+'Parameters from R'!D$19*Computation!$P77+'Parameters from R'!D$20*Computation!$O77*Computation!$P77+'Parameters from R'!D$21*Computation!$Q77+'Parameters from R'!D$22*Computation!$O77*Computation!$Q77+'Parameters from R'!D$23*Computation!$P77*Computation!$Q77+'Parameters from R'!D$24*Computation!$O77*Computation!$P77*Computation!$Q77</f>
        <v>26.309847174211246</v>
      </c>
      <c r="T77">
        <f>'Parameters from R'!E$17+'Parameters from R'!E$18*Computation!$O77+'Parameters from R'!E$19*Computation!$P77+'Parameters from R'!E$20*Computation!$O77*Computation!$P77+'Parameters from R'!E$21*Computation!$Q77+'Parameters from R'!E$22*Computation!$O77*Computation!$Q77+'Parameters from R'!E$23*Computation!$P77*Computation!$Q77+'Parameters from R'!E$24*Computation!$O77*Computation!$P77*Computation!$Q77</f>
        <v>31.08014399176955</v>
      </c>
      <c r="U77">
        <f>'Parameters from R'!F$17+'Parameters from R'!F$18*Computation!$O77+'Parameters from R'!F$19*Computation!$P77+'Parameters from R'!F$20*Computation!$O77*Computation!$P77+'Parameters from R'!F$21*Computation!$Q77+'Parameters from R'!F$22*Computation!$O77*Computation!$Q77+'Parameters from R'!F$23*Computation!$P77*Computation!$Q77+'Parameters from R'!F$24*Computation!$O77*Computation!$P77*Computation!$Q77</f>
        <v>29.057734118655691</v>
      </c>
      <c r="V77">
        <f t="shared" si="56"/>
        <v>2.6901528257887541</v>
      </c>
      <c r="W77">
        <f t="shared" si="57"/>
        <v>2.9198560082304503</v>
      </c>
      <c r="X77">
        <f t="shared" si="58"/>
        <v>3.3562506502476772</v>
      </c>
      <c r="Z77" s="21">
        <f>IF(F77="","",V77/'Parameters from R'!$D$25)</f>
        <v>0.66016344271352356</v>
      </c>
      <c r="AA77" s="21">
        <f t="shared" si="61"/>
        <v>74.542552535072943</v>
      </c>
      <c r="AB77" s="21">
        <f t="shared" si="62"/>
        <v>4</v>
      </c>
      <c r="AD77" s="21">
        <f>IF(G77="","",X77/'Parameters from R'!$F$25)</f>
        <v>1.0619030090007204</v>
      </c>
      <c r="AE77" s="21">
        <f t="shared" si="63"/>
        <v>85.586014052935354</v>
      </c>
      <c r="AF77" s="21">
        <f t="shared" si="64"/>
        <v>4</v>
      </c>
      <c r="AI77">
        <f t="shared" si="65"/>
        <v>0.66016344271352356</v>
      </c>
      <c r="AJ77">
        <f t="shared" si="66"/>
        <v>1.0619030090007204</v>
      </c>
      <c r="AL77" s="48">
        <f t="shared" si="67"/>
        <v>1.065318223892191</v>
      </c>
      <c r="AM77" s="45">
        <f t="shared" si="68"/>
        <v>0.56696854154450571</v>
      </c>
      <c r="AO77" s="60">
        <f t="shared" si="69"/>
        <v>0.66016344271352356</v>
      </c>
      <c r="AP77" s="60">
        <f t="shared" si="70"/>
        <v>1.0619030090007204</v>
      </c>
      <c r="AQ77" s="21">
        <f t="shared" si="71"/>
        <v>0.52796963876735259</v>
      </c>
      <c r="AR77" s="21">
        <f t="shared" si="72"/>
        <v>0.84926324572529999</v>
      </c>
      <c r="AT77" s="55">
        <f t="shared" si="73"/>
        <v>0.97162787242096693</v>
      </c>
      <c r="AV77" s="55">
        <f t="shared" si="74"/>
        <v>0.22868881958738718</v>
      </c>
      <c r="AX77" s="55">
        <f t="shared" si="75"/>
        <v>0.54906603295906042</v>
      </c>
      <c r="AZ77" s="55">
        <f t="shared" si="76"/>
        <v>1.2432305592834743</v>
      </c>
      <c r="BB77" s="55">
        <f t="shared" si="77"/>
        <v>1.7481245028700629</v>
      </c>
      <c r="BD77" s="55">
        <f t="shared" si="78"/>
        <v>1.9868823376827649</v>
      </c>
      <c r="BF77" s="55">
        <f t="shared" si="79"/>
        <v>1.9231553477165073</v>
      </c>
      <c r="BH77" s="55">
        <f t="shared" si="80"/>
        <v>1.5666453895070513</v>
      </c>
      <c r="BJ77" s="56">
        <f t="shared" si="81"/>
        <v>0.22868881958738718</v>
      </c>
      <c r="BK77" s="57" t="str">
        <f t="shared" si="82"/>
        <v/>
      </c>
      <c r="BM77" s="57">
        <f t="shared" si="83"/>
        <v>2</v>
      </c>
      <c r="BO77" s="57" t="str">
        <f t="shared" si="84"/>
        <v/>
      </c>
      <c r="BQ77" s="57" t="str">
        <f t="shared" si="85"/>
        <v/>
      </c>
      <c r="BS77" s="57" t="str">
        <f t="shared" si="86"/>
        <v/>
      </c>
      <c r="BU77" s="57" t="str">
        <f t="shared" si="87"/>
        <v/>
      </c>
      <c r="BW77" s="57" t="str">
        <f t="shared" si="88"/>
        <v/>
      </c>
      <c r="BY77" s="57" t="str">
        <f t="shared" si="89"/>
        <v/>
      </c>
      <c r="CA77" s="58">
        <f t="shared" si="90"/>
        <v>2</v>
      </c>
      <c r="CB77" s="59" t="str">
        <f t="shared" si="91"/>
        <v>Fast-hyperaccurate</v>
      </c>
      <c r="CI77">
        <f t="shared" si="92"/>
        <v>13</v>
      </c>
      <c r="CJ77">
        <f t="shared" si="93"/>
        <v>2.6901528257887541</v>
      </c>
      <c r="CK77">
        <f t="shared" si="94"/>
        <v>3.3562506502476772</v>
      </c>
    </row>
    <row r="78" spans="2:89" x14ac:dyDescent="0.3">
      <c r="B78" s="3">
        <v>185</v>
      </c>
      <c r="C78" s="3">
        <v>62</v>
      </c>
      <c r="D78" s="3">
        <v>18</v>
      </c>
      <c r="E78" s="26">
        <v>0</v>
      </c>
      <c r="F78" s="26">
        <v>25</v>
      </c>
      <c r="G78" s="26">
        <v>33</v>
      </c>
      <c r="J78">
        <f t="shared" si="51"/>
        <v>0.84166666666666656</v>
      </c>
      <c r="K78">
        <f t="shared" si="59"/>
        <v>1.6706815376748181</v>
      </c>
      <c r="L78" s="33">
        <f t="shared" si="60"/>
        <v>30.997844776140539</v>
      </c>
      <c r="M78">
        <f t="shared" si="52"/>
        <v>31.002184398110423</v>
      </c>
      <c r="O78" s="33">
        <f t="shared" si="53"/>
        <v>16.25925925925926</v>
      </c>
      <c r="P78" s="33">
        <f t="shared" si="54"/>
        <v>4.4212962962962958</v>
      </c>
      <c r="Q78" s="33">
        <f t="shared" si="55"/>
        <v>-0.5</v>
      </c>
      <c r="S78">
        <f>'Parameters from R'!D$17+'Parameters from R'!D$18*Computation!$O78+'Parameters from R'!D$19*Computation!$P78+'Parameters from R'!D$20*Computation!$O78*Computation!$P78+'Parameters from R'!D$21*Computation!$Q78+'Parameters from R'!D$22*Computation!$O78*Computation!$Q78+'Parameters from R'!D$23*Computation!$P78*Computation!$Q78+'Parameters from R'!D$24*Computation!$O78*Computation!$P78*Computation!$Q78</f>
        <v>27.706861989026059</v>
      </c>
      <c r="T78">
        <f>'Parameters from R'!E$17+'Parameters from R'!E$18*Computation!$O78+'Parameters from R'!E$19*Computation!$P78+'Parameters from R'!E$20*Computation!$O78*Computation!$P78+'Parameters from R'!E$21*Computation!$Q78+'Parameters from R'!E$22*Computation!$O78*Computation!$Q78+'Parameters from R'!E$23*Computation!$P78*Computation!$Q78+'Parameters from R'!E$24*Computation!$O78*Computation!$P78*Computation!$Q78</f>
        <v>31.67165510288066</v>
      </c>
      <c r="U78">
        <f>'Parameters from R'!F$17+'Parameters from R'!F$18*Computation!$O78+'Parameters from R'!F$19*Computation!$P78+'Parameters from R'!F$20*Computation!$O78*Computation!$P78+'Parameters from R'!F$21*Computation!$Q78+'Parameters from R'!F$22*Computation!$O78*Computation!$Q78+'Parameters from R'!F$23*Computation!$P78*Computation!$Q78+'Parameters from R'!F$24*Computation!$O78*Computation!$P78*Computation!$Q78</f>
        <v>29.601248933470508</v>
      </c>
      <c r="V78">
        <f t="shared" si="56"/>
        <v>-2.7068619890260592</v>
      </c>
      <c r="W78">
        <f t="shared" si="57"/>
        <v>1.3283448971193401</v>
      </c>
      <c r="X78">
        <f t="shared" si="58"/>
        <v>1.3965958426700311</v>
      </c>
      <c r="Z78" s="21">
        <f>IF(F78="","",V78/'Parameters from R'!$D$25)</f>
        <v>-0.66426387099471884</v>
      </c>
      <c r="AA78" s="21">
        <f t="shared" si="61"/>
        <v>25.326072019084233</v>
      </c>
      <c r="AB78" s="21">
        <f t="shared" si="62"/>
        <v>2</v>
      </c>
      <c r="AD78" s="21">
        <f>IF(G78="","",X78/'Parameters from R'!$F$25)</f>
        <v>0.44187680904576065</v>
      </c>
      <c r="AE78" s="21">
        <f t="shared" si="63"/>
        <v>67.071082341154593</v>
      </c>
      <c r="AF78" s="21">
        <f t="shared" si="64"/>
        <v>4</v>
      </c>
      <c r="AI78">
        <f t="shared" si="65"/>
        <v>-0.66426387099471884</v>
      </c>
      <c r="AJ78">
        <f t="shared" si="66"/>
        <v>0.44187680904576065</v>
      </c>
      <c r="AL78" s="48">
        <f t="shared" si="67"/>
        <v>1.1791451165594951</v>
      </c>
      <c r="AM78" s="45">
        <f t="shared" si="68"/>
        <v>0.49897883300745749</v>
      </c>
      <c r="AO78" s="60">
        <f t="shared" si="69"/>
        <v>-0.66426387099471884</v>
      </c>
      <c r="AP78" s="60">
        <f t="shared" si="70"/>
        <v>0.44187680904576065</v>
      </c>
      <c r="AQ78" s="21">
        <f t="shared" si="71"/>
        <v>-0.83260857731787996</v>
      </c>
      <c r="AR78" s="21">
        <f t="shared" si="72"/>
        <v>0.55386185730441495</v>
      </c>
      <c r="AT78" s="55">
        <f t="shared" si="73"/>
        <v>1.914475686613899</v>
      </c>
      <c r="AV78" s="55">
        <f t="shared" si="74"/>
        <v>1.5473226528135813</v>
      </c>
      <c r="AX78" s="55">
        <f t="shared" si="75"/>
        <v>0.94460377163717191</v>
      </c>
      <c r="AZ78" s="55">
        <f t="shared" si="76"/>
        <v>0.19807752908351603</v>
      </c>
      <c r="BB78" s="55">
        <f t="shared" si="77"/>
        <v>0.57860422169583259</v>
      </c>
      <c r="BD78" s="55">
        <f t="shared" si="78"/>
        <v>1.2671987247823215</v>
      </c>
      <c r="BF78" s="55">
        <f t="shared" si="79"/>
        <v>1.7628737092057474</v>
      </c>
      <c r="BH78" s="55">
        <f t="shared" si="80"/>
        <v>1.9901671518925663</v>
      </c>
      <c r="BJ78" s="56">
        <f t="shared" si="81"/>
        <v>0.19807752908351603</v>
      </c>
      <c r="BK78" s="57" t="str">
        <f t="shared" si="82"/>
        <v/>
      </c>
      <c r="BM78" s="57" t="str">
        <f t="shared" si="83"/>
        <v/>
      </c>
      <c r="BO78" s="57" t="str">
        <f t="shared" si="84"/>
        <v/>
      </c>
      <c r="BQ78" s="57">
        <f t="shared" si="85"/>
        <v>4</v>
      </c>
      <c r="BS78" s="57" t="str">
        <f t="shared" si="86"/>
        <v/>
      </c>
      <c r="BU78" s="57" t="str">
        <f t="shared" si="87"/>
        <v/>
      </c>
      <c r="BW78" s="57" t="str">
        <f t="shared" si="88"/>
        <v/>
      </c>
      <c r="BY78" s="57" t="str">
        <f t="shared" si="89"/>
        <v/>
      </c>
      <c r="CA78" s="58">
        <f t="shared" si="90"/>
        <v>4</v>
      </c>
      <c r="CB78" s="59" t="str">
        <f t="shared" si="91"/>
        <v>Slow-hyperaccurate</v>
      </c>
      <c r="CI78">
        <f t="shared" si="92"/>
        <v>18</v>
      </c>
      <c r="CJ78">
        <f t="shared" si="93"/>
        <v>-2.7068619890260592</v>
      </c>
      <c r="CK78">
        <f t="shared" si="94"/>
        <v>1.3965958426700311</v>
      </c>
    </row>
    <row r="79" spans="2:89" x14ac:dyDescent="0.3">
      <c r="B79" s="3">
        <v>138</v>
      </c>
      <c r="C79" s="3">
        <v>65</v>
      </c>
      <c r="D79" s="3">
        <v>13</v>
      </c>
      <c r="E79" s="26">
        <v>0</v>
      </c>
      <c r="F79" s="3">
        <v>30</v>
      </c>
      <c r="G79" s="3">
        <v>34</v>
      </c>
      <c r="J79">
        <f t="shared" si="51"/>
        <v>0.86444444444444435</v>
      </c>
      <c r="K79">
        <f t="shared" si="59"/>
        <v>1.8527054794451341</v>
      </c>
      <c r="L79" s="33">
        <f t="shared" si="60"/>
        <v>32.413984768903369</v>
      </c>
      <c r="M79">
        <f t="shared" si="52"/>
        <v>32.419066202762622</v>
      </c>
      <c r="O79" s="33">
        <f t="shared" si="53"/>
        <v>19.25925925925926</v>
      </c>
      <c r="P79" s="33">
        <f t="shared" si="54"/>
        <v>-0.57870370370370416</v>
      </c>
      <c r="Q79" s="33">
        <f t="shared" si="55"/>
        <v>-0.5</v>
      </c>
      <c r="S79">
        <f>'Parameters from R'!D$17+'Parameters from R'!D$18*Computation!$O79+'Parameters from R'!D$19*Computation!$P79+'Parameters from R'!D$20*Computation!$O79*Computation!$P79+'Parameters from R'!D$21*Computation!$Q79+'Parameters from R'!D$22*Computation!$O79*Computation!$Q79+'Parameters from R'!D$23*Computation!$P79*Computation!$Q79+'Parameters from R'!D$24*Computation!$O79*Computation!$P79*Computation!$Q79</f>
        <v>26.06580036865569</v>
      </c>
      <c r="T79">
        <f>'Parameters from R'!E$17+'Parameters from R'!E$18*Computation!$O79+'Parameters from R'!E$19*Computation!$P79+'Parameters from R'!E$20*Computation!$O79*Computation!$P79+'Parameters from R'!E$21*Computation!$Q79+'Parameters from R'!E$22*Computation!$O79*Computation!$Q79+'Parameters from R'!E$23*Computation!$P79*Computation!$Q79+'Parameters from R'!E$24*Computation!$O79*Computation!$P79*Computation!$Q79</f>
        <v>30.997924825102881</v>
      </c>
      <c r="U79">
        <f>'Parameters from R'!F$17+'Parameters from R'!F$18*Computation!$O79+'Parameters from R'!F$19*Computation!$P79+'Parameters from R'!F$20*Computation!$O79*Computation!$P79+'Parameters from R'!F$21*Computation!$Q79+'Parameters from R'!F$22*Computation!$O79*Computation!$Q79+'Parameters from R'!F$23*Computation!$P79*Computation!$Q79+'Parameters from R'!F$24*Computation!$O79*Computation!$P79*Computation!$Q79</f>
        <v>28.972263563100135</v>
      </c>
      <c r="V79">
        <f t="shared" si="56"/>
        <v>3.9341996313443097</v>
      </c>
      <c r="W79">
        <f t="shared" si="57"/>
        <v>3.0020751748971186</v>
      </c>
      <c r="X79">
        <f t="shared" si="58"/>
        <v>3.4417212058032334</v>
      </c>
      <c r="Z79" s="21">
        <f>IF(F79="","",V79/'Parameters from R'!$D$25)</f>
        <v>0.96545250071026356</v>
      </c>
      <c r="AA79" s="21">
        <f t="shared" si="61"/>
        <v>83.28408919302943</v>
      </c>
      <c r="AB79" s="21">
        <f t="shared" si="62"/>
        <v>4</v>
      </c>
      <c r="AD79" s="21">
        <f>IF(G79="","",X79/'Parameters from R'!$F$25)</f>
        <v>1.0889455185101669</v>
      </c>
      <c r="AE79" s="21">
        <f t="shared" si="63"/>
        <v>86.191104413078449</v>
      </c>
      <c r="AF79" s="21">
        <f t="shared" si="64"/>
        <v>4</v>
      </c>
      <c r="AI79">
        <f t="shared" si="65"/>
        <v>0.96545250071026356</v>
      </c>
      <c r="AJ79">
        <f t="shared" si="66"/>
        <v>1.0889455185101669</v>
      </c>
      <c r="AL79" s="48">
        <f t="shared" si="67"/>
        <v>1.1723074507607112</v>
      </c>
      <c r="AM79" s="45">
        <f t="shared" si="68"/>
        <v>0.50300640289266541</v>
      </c>
      <c r="AO79" s="60">
        <f t="shared" si="69"/>
        <v>0.96545250071026356</v>
      </c>
      <c r="AP79" s="60">
        <f t="shared" si="70"/>
        <v>1.0889455185101669</v>
      </c>
      <c r="AQ79" s="21">
        <f t="shared" si="71"/>
        <v>0.66340401724471298</v>
      </c>
      <c r="AR79" s="21">
        <f t="shared" si="72"/>
        <v>0.74826139142920944</v>
      </c>
      <c r="AT79" s="55">
        <f t="shared" si="73"/>
        <v>0.82048276368889916</v>
      </c>
      <c r="AV79" s="55">
        <f t="shared" si="74"/>
        <v>6.0030271700044192E-2</v>
      </c>
      <c r="AX79" s="55">
        <f t="shared" si="75"/>
        <v>0.70956128497937454</v>
      </c>
      <c r="AZ79" s="55">
        <f t="shared" si="76"/>
        <v>1.3711285682097492</v>
      </c>
      <c r="BB79" s="55">
        <f t="shared" si="77"/>
        <v>1.8239539562416114</v>
      </c>
      <c r="BD79" s="55">
        <f t="shared" si="78"/>
        <v>1.9990988886194747</v>
      </c>
      <c r="BF79" s="55">
        <f t="shared" si="79"/>
        <v>1.869899137081575</v>
      </c>
      <c r="BH79" s="55">
        <f t="shared" si="80"/>
        <v>1.4560241926008934</v>
      </c>
      <c r="BJ79" s="56">
        <f t="shared" si="81"/>
        <v>6.0030271700044192E-2</v>
      </c>
      <c r="BK79" s="57" t="str">
        <f t="shared" si="82"/>
        <v/>
      </c>
      <c r="BM79" s="57">
        <f t="shared" si="83"/>
        <v>2</v>
      </c>
      <c r="BO79" s="57" t="str">
        <f t="shared" si="84"/>
        <v/>
      </c>
      <c r="BQ79" s="57" t="str">
        <f t="shared" si="85"/>
        <v/>
      </c>
      <c r="BS79" s="57" t="str">
        <f t="shared" si="86"/>
        <v/>
      </c>
      <c r="BU79" s="57" t="str">
        <f t="shared" si="87"/>
        <v/>
      </c>
      <c r="BW79" s="57" t="str">
        <f t="shared" si="88"/>
        <v/>
      </c>
      <c r="BY79" s="57" t="str">
        <f t="shared" si="89"/>
        <v/>
      </c>
      <c r="CA79" s="58">
        <f t="shared" si="90"/>
        <v>2</v>
      </c>
      <c r="CB79" s="59" t="str">
        <f t="shared" si="91"/>
        <v>Fast-hyperaccurate</v>
      </c>
      <c r="CI79">
        <f t="shared" si="92"/>
        <v>13</v>
      </c>
      <c r="CJ79">
        <f t="shared" si="93"/>
        <v>3.9341996313443097</v>
      </c>
      <c r="CK79">
        <f t="shared" si="94"/>
        <v>3.4417212058032334</v>
      </c>
    </row>
    <row r="80" spans="2:89" x14ac:dyDescent="0.3">
      <c r="B80" s="3">
        <v>129</v>
      </c>
      <c r="C80" s="3">
        <v>66</v>
      </c>
      <c r="D80" s="3">
        <v>11</v>
      </c>
      <c r="E80" s="26">
        <v>0</v>
      </c>
      <c r="F80" s="28">
        <v>24</v>
      </c>
      <c r="G80" s="27">
        <v>33</v>
      </c>
      <c r="J80">
        <f t="shared" si="51"/>
        <v>0.84166666666666656</v>
      </c>
      <c r="K80">
        <f t="shared" si="59"/>
        <v>1.6706815376748181</v>
      </c>
      <c r="L80" s="33">
        <f t="shared" si="60"/>
        <v>30.997844776140539</v>
      </c>
      <c r="M80">
        <f t="shared" si="52"/>
        <v>31.002184398110423</v>
      </c>
      <c r="O80" s="33">
        <f t="shared" si="53"/>
        <v>20.25925925925926</v>
      </c>
      <c r="P80" s="33">
        <f t="shared" si="54"/>
        <v>-2.5787037037037042</v>
      </c>
      <c r="Q80" s="33">
        <f t="shared" si="55"/>
        <v>-0.5</v>
      </c>
      <c r="S80">
        <f>'Parameters from R'!D$17+'Parameters from R'!D$18*Computation!$O80+'Parameters from R'!D$19*Computation!$P80+'Parameters from R'!D$20*Computation!$O80*Computation!$P80+'Parameters from R'!D$21*Computation!$Q80+'Parameters from R'!D$22*Computation!$O80*Computation!$Q80+'Parameters from R'!D$23*Computation!$P80*Computation!$Q80+'Parameters from R'!D$24*Computation!$O80*Computation!$P80*Computation!$Q80</f>
        <v>25.269725507544582</v>
      </c>
      <c r="T80">
        <f>'Parameters from R'!E$17+'Parameters from R'!E$18*Computation!$O80+'Parameters from R'!E$19*Computation!$P80+'Parameters from R'!E$20*Computation!$O80*Computation!$P80+'Parameters from R'!E$21*Computation!$Q80+'Parameters from R'!E$22*Computation!$O80*Computation!$Q80+'Parameters from R'!E$23*Computation!$P80*Computation!$Q80+'Parameters from R'!E$24*Computation!$O80*Computation!$P80*Computation!$Q80</f>
        <v>30.667193991769548</v>
      </c>
      <c r="U80">
        <f>'Parameters from R'!F$17+'Parameters from R'!F$18*Computation!$O80+'Parameters from R'!F$19*Computation!$P80+'Parameters from R'!F$20*Computation!$O80*Computation!$P80+'Parameters from R'!F$21*Computation!$Q80+'Parameters from R'!F$22*Computation!$O80*Computation!$Q80+'Parameters from R'!F$23*Computation!$P80*Computation!$Q80+'Parameters from R'!F$24*Computation!$O80*Computation!$P80*Computation!$Q80</f>
        <v>28.663327451989026</v>
      </c>
      <c r="V80">
        <f t="shared" si="56"/>
        <v>-1.2697255075445817</v>
      </c>
      <c r="W80">
        <f t="shared" si="57"/>
        <v>2.3328060082304525</v>
      </c>
      <c r="X80">
        <f t="shared" si="58"/>
        <v>2.3345173241515127</v>
      </c>
      <c r="Z80" s="21">
        <f>IF(F80="","",V80/'Parameters from R'!$D$25)</f>
        <v>-0.31159061088510415</v>
      </c>
      <c r="AA80" s="21">
        <f t="shared" si="61"/>
        <v>37.767583533803403</v>
      </c>
      <c r="AB80" s="21">
        <f t="shared" si="62"/>
        <v>3</v>
      </c>
      <c r="AD80" s="21">
        <f>IF(G80="","",X80/'Parameters from R'!$F$25)</f>
        <v>0.73863105870768608</v>
      </c>
      <c r="AE80" s="21">
        <f t="shared" si="63"/>
        <v>76.993447041170441</v>
      </c>
      <c r="AF80" s="21">
        <f t="shared" si="64"/>
        <v>4</v>
      </c>
      <c r="AI80">
        <f t="shared" si="65"/>
        <v>-0.31159061088510415</v>
      </c>
      <c r="AJ80">
        <f t="shared" si="66"/>
        <v>0.73863105870768608</v>
      </c>
      <c r="AL80" s="48">
        <f t="shared" si="67"/>
        <v>1.1391510619507248</v>
      </c>
      <c r="AM80" s="45">
        <f t="shared" si="68"/>
        <v>0.52265558403899215</v>
      </c>
      <c r="AO80" s="60">
        <f t="shared" si="69"/>
        <v>-0.31159061088510415</v>
      </c>
      <c r="AP80" s="60">
        <f t="shared" si="70"/>
        <v>0.73863105870768608</v>
      </c>
      <c r="AQ80" s="21">
        <f t="shared" si="71"/>
        <v>-0.38867999685167776</v>
      </c>
      <c r="AR80" s="21">
        <f t="shared" si="72"/>
        <v>0.92137281273509475</v>
      </c>
      <c r="AT80" s="55">
        <f t="shared" si="73"/>
        <v>1.6665413267313103</v>
      </c>
      <c r="AV80" s="55">
        <f t="shared" si="74"/>
        <v>1.116538667131129</v>
      </c>
      <c r="AX80" s="55">
        <f t="shared" si="75"/>
        <v>0.39655311690845491</v>
      </c>
      <c r="AZ80" s="55">
        <f t="shared" si="76"/>
        <v>0.38380405060057499</v>
      </c>
      <c r="BB80" s="55">
        <f t="shared" si="77"/>
        <v>1.1057305305980498</v>
      </c>
      <c r="BD80" s="55">
        <f t="shared" si="78"/>
        <v>1.6593195607841917</v>
      </c>
      <c r="BF80" s="55">
        <f t="shared" si="79"/>
        <v>1.9602922296102154</v>
      </c>
      <c r="BH80" s="55">
        <f t="shared" si="80"/>
        <v>1.9628281765713962</v>
      </c>
      <c r="BJ80" s="56">
        <f t="shared" si="81"/>
        <v>0.38380405060057499</v>
      </c>
      <c r="BK80" s="57" t="str">
        <f t="shared" si="82"/>
        <v/>
      </c>
      <c r="BM80" s="57" t="str">
        <f t="shared" si="83"/>
        <v/>
      </c>
      <c r="BO80" s="57" t="str">
        <f t="shared" si="84"/>
        <v/>
      </c>
      <c r="BQ80" s="57">
        <f t="shared" si="85"/>
        <v>4</v>
      </c>
      <c r="BS80" s="57" t="str">
        <f t="shared" si="86"/>
        <v/>
      </c>
      <c r="BU80" s="57" t="str">
        <f t="shared" si="87"/>
        <v/>
      </c>
      <c r="BW80" s="57" t="str">
        <f t="shared" si="88"/>
        <v/>
      </c>
      <c r="BY80" s="57" t="str">
        <f t="shared" si="89"/>
        <v/>
      </c>
      <c r="CA80" s="58">
        <f t="shared" si="90"/>
        <v>4</v>
      </c>
      <c r="CB80" s="59" t="str">
        <f t="shared" si="91"/>
        <v>Slow-hyperaccurate</v>
      </c>
      <c r="CI80">
        <f t="shared" si="92"/>
        <v>11</v>
      </c>
      <c r="CJ80">
        <f t="shared" si="93"/>
        <v>-1.2697255075445817</v>
      </c>
      <c r="CK80">
        <f t="shared" si="94"/>
        <v>2.3345173241515127</v>
      </c>
    </row>
    <row r="81" spans="2:89" x14ac:dyDescent="0.3">
      <c r="B81" s="3">
        <v>135</v>
      </c>
      <c r="C81" s="3">
        <v>66</v>
      </c>
      <c r="D81" s="3">
        <v>24</v>
      </c>
      <c r="E81" s="26">
        <v>0</v>
      </c>
      <c r="F81" s="3">
        <v>31</v>
      </c>
      <c r="G81" s="3">
        <v>32</v>
      </c>
      <c r="J81">
        <f t="shared" si="51"/>
        <v>0.81888888888888878</v>
      </c>
      <c r="K81">
        <f t="shared" si="59"/>
        <v>1.5088376913825734</v>
      </c>
      <c r="L81" s="33">
        <f t="shared" si="60"/>
        <v>29.738705230606403</v>
      </c>
      <c r="M81">
        <f t="shared" si="52"/>
        <v>29.742488137206898</v>
      </c>
      <c r="O81" s="33">
        <f t="shared" si="53"/>
        <v>20.25925925925926</v>
      </c>
      <c r="P81" s="33">
        <f t="shared" si="54"/>
        <v>10.421296296296296</v>
      </c>
      <c r="Q81" s="33">
        <f t="shared" si="55"/>
        <v>-0.5</v>
      </c>
      <c r="S81">
        <f>'Parameters from R'!D$17+'Parameters from R'!D$18*Computation!$O81+'Parameters from R'!D$19*Computation!$P81+'Parameters from R'!D$20*Computation!$O81*Computation!$P81+'Parameters from R'!D$21*Computation!$Q81+'Parameters from R'!D$22*Computation!$O81*Computation!$Q81+'Parameters from R'!D$23*Computation!$P81*Computation!$Q81+'Parameters from R'!D$24*Computation!$O81*Computation!$P81*Computation!$Q81</f>
        <v>29.915444026063099</v>
      </c>
      <c r="T81">
        <f>'Parameters from R'!E$17+'Parameters from R'!E$18*Computation!$O81+'Parameters from R'!E$19*Computation!$P81+'Parameters from R'!E$20*Computation!$O81*Computation!$P81+'Parameters from R'!E$21*Computation!$Q81+'Parameters from R'!E$22*Computation!$O81*Computation!$Q81+'Parameters from R'!E$23*Computation!$P81*Computation!$Q81+'Parameters from R'!E$24*Computation!$O81*Computation!$P81*Computation!$Q81</f>
        <v>32.638802880658432</v>
      </c>
      <c r="U81">
        <f>'Parameters from R'!F$17+'Parameters from R'!F$18*Computation!$O81+'Parameters from R'!F$19*Computation!$P81+'Parameters from R'!F$20*Computation!$O81*Computation!$P81+'Parameters from R'!F$21*Computation!$Q81+'Parameters from R'!F$22*Computation!$O81*Computation!$Q81+'Parameters from R'!F$23*Computation!$P81*Computation!$Q81+'Parameters from R'!F$24*Computation!$O81*Computation!$P81*Computation!$Q81</f>
        <v>30.486225970507544</v>
      </c>
      <c r="V81">
        <f t="shared" si="56"/>
        <v>1.0845559739369008</v>
      </c>
      <c r="W81">
        <f t="shared" si="57"/>
        <v>-0.6388028806584316</v>
      </c>
      <c r="X81">
        <f t="shared" si="58"/>
        <v>-0.74752073990114098</v>
      </c>
      <c r="Z81" s="21">
        <f>IF(F81="","",V81/'Parameters from R'!$D$25)</f>
        <v>0.26615001151831441</v>
      </c>
      <c r="AA81" s="21">
        <f t="shared" si="61"/>
        <v>60.493816005750311</v>
      </c>
      <c r="AB81" s="21">
        <f t="shared" si="62"/>
        <v>4</v>
      </c>
      <c r="AD81" s="21">
        <f>IF(G81="","",X81/'Parameters from R'!$F$25)</f>
        <v>-0.23651228877464436</v>
      </c>
      <c r="AE81" s="21">
        <f t="shared" si="63"/>
        <v>40.651758633957321</v>
      </c>
      <c r="AF81" s="21">
        <f t="shared" si="64"/>
        <v>3</v>
      </c>
      <c r="AI81">
        <f t="shared" si="65"/>
        <v>0.26615001151831441</v>
      </c>
      <c r="AJ81">
        <f t="shared" si="66"/>
        <v>-0.23651228877464436</v>
      </c>
      <c r="AL81" s="48">
        <f t="shared" si="67"/>
        <v>0.53302937703752018</v>
      </c>
      <c r="AM81" s="45">
        <f t="shared" si="68"/>
        <v>0.86756906335576522</v>
      </c>
      <c r="AO81" s="60">
        <f t="shared" si="69"/>
        <v>0.26615001151831441</v>
      </c>
      <c r="AP81" s="60">
        <f t="shared" si="70"/>
        <v>-0.23651228877464436</v>
      </c>
      <c r="AQ81" s="21">
        <f t="shared" si="71"/>
        <v>0.74750065684516287</v>
      </c>
      <c r="AR81" s="21">
        <f t="shared" si="72"/>
        <v>-0.66426106917088723</v>
      </c>
      <c r="AT81" s="55">
        <f t="shared" si="73"/>
        <v>0.71063259586770611</v>
      </c>
      <c r="AV81" s="55">
        <f t="shared" si="74"/>
        <v>1.3719626256515502</v>
      </c>
      <c r="AX81" s="55">
        <f t="shared" si="75"/>
        <v>1.824423782552117</v>
      </c>
      <c r="AZ81" s="55">
        <f t="shared" si="76"/>
        <v>1.999132957001897</v>
      </c>
      <c r="BB81" s="55">
        <f t="shared" si="77"/>
        <v>1.8694922609335203</v>
      </c>
      <c r="BD81" s="55">
        <f t="shared" si="78"/>
        <v>1.4552383151275619</v>
      </c>
      <c r="BF81" s="55">
        <f t="shared" si="79"/>
        <v>0.81943752761160848</v>
      </c>
      <c r="BH81" s="55">
        <f t="shared" si="80"/>
        <v>5.888480473647318E-2</v>
      </c>
      <c r="BJ81" s="56">
        <f t="shared" si="81"/>
        <v>5.888480473647318E-2</v>
      </c>
      <c r="BK81" s="57" t="str">
        <f t="shared" si="82"/>
        <v/>
      </c>
      <c r="BM81" s="57" t="str">
        <f t="shared" si="83"/>
        <v/>
      </c>
      <c r="BO81" s="57" t="str">
        <f t="shared" si="84"/>
        <v/>
      </c>
      <c r="BQ81" s="57" t="str">
        <f t="shared" si="85"/>
        <v/>
      </c>
      <c r="BS81" s="57" t="str">
        <f t="shared" si="86"/>
        <v/>
      </c>
      <c r="BU81" s="57" t="str">
        <f t="shared" si="87"/>
        <v/>
      </c>
      <c r="BW81" s="57" t="str">
        <f t="shared" si="88"/>
        <v/>
      </c>
      <c r="BY81" s="57">
        <f t="shared" si="89"/>
        <v>8</v>
      </c>
      <c r="CA81" s="58">
        <f t="shared" si="90"/>
        <v>8</v>
      </c>
      <c r="CB81" s="59" t="str">
        <f t="shared" si="91"/>
        <v>Fast-inaccurate</v>
      </c>
      <c r="CI81">
        <f t="shared" si="92"/>
        <v>24</v>
      </c>
      <c r="CJ81">
        <f t="shared" si="93"/>
        <v>1.0845559739369008</v>
      </c>
      <c r="CK81">
        <f t="shared" si="94"/>
        <v>-0.74752073990114098</v>
      </c>
    </row>
    <row r="82" spans="2:89" x14ac:dyDescent="0.3">
      <c r="B82" s="22">
        <v>8</v>
      </c>
      <c r="C82" s="22">
        <v>67</v>
      </c>
      <c r="D82" s="22">
        <v>14</v>
      </c>
      <c r="E82" s="23">
        <v>0</v>
      </c>
      <c r="F82" s="22">
        <v>31</v>
      </c>
      <c r="G82" s="22">
        <v>31</v>
      </c>
      <c r="J82">
        <f t="shared" si="51"/>
        <v>0.79611111111111121</v>
      </c>
      <c r="K82">
        <f t="shared" si="59"/>
        <v>1.3621635797736023</v>
      </c>
      <c r="L82" s="33">
        <f t="shared" si="60"/>
        <v>28.597585698020296</v>
      </c>
      <c r="M82">
        <f t="shared" si="52"/>
        <v>28.600934947570003</v>
      </c>
      <c r="O82" s="33">
        <f t="shared" si="53"/>
        <v>21.25925925925926</v>
      </c>
      <c r="P82" s="33">
        <f t="shared" si="54"/>
        <v>0.42129629629629584</v>
      </c>
      <c r="Q82" s="33">
        <f t="shared" si="55"/>
        <v>-0.5</v>
      </c>
      <c r="S82">
        <f>'Parameters from R'!D$17+'Parameters from R'!D$18*Computation!$O82+'Parameters from R'!D$19*Computation!$P82+'Parameters from R'!D$20*Computation!$O82*Computation!$P82+'Parameters from R'!D$21*Computation!$Q82+'Parameters from R'!D$22*Computation!$O82*Computation!$Q82+'Parameters from R'!D$23*Computation!$P82*Computation!$Q82+'Parameters from R'!D$24*Computation!$O82*Computation!$P82*Computation!$Q82</f>
        <v>26.279955461248282</v>
      </c>
      <c r="T82">
        <f>'Parameters from R'!E$17+'Parameters from R'!E$18*Computation!$O82+'Parameters from R'!E$19*Computation!$P82+'Parameters from R'!E$20*Computation!$O82*Computation!$P82+'Parameters from R'!E$21*Computation!$Q82+'Parameters from R'!E$22*Computation!$O82*Computation!$Q82+'Parameters from R'!E$23*Computation!$P82*Computation!$Q82+'Parameters from R'!E$24*Computation!$O82*Computation!$P82*Computation!$Q82</f>
        <v>31.10311426954733</v>
      </c>
      <c r="U82">
        <f>'Parameters from R'!F$17+'Parameters from R'!F$18*Computation!$O82+'Parameters from R'!F$19*Computation!$P82+'Parameters from R'!F$20*Computation!$O82*Computation!$P82+'Parameters from R'!F$21*Computation!$Q82+'Parameters from R'!F$22*Computation!$O82*Computation!$Q82+'Parameters from R'!F$23*Computation!$P82*Computation!$Q82+'Parameters from R'!F$24*Computation!$O82*Computation!$P82*Computation!$Q82</f>
        <v>29.063386155692729</v>
      </c>
      <c r="V82">
        <f t="shared" si="56"/>
        <v>4.7200445387517185</v>
      </c>
      <c r="W82">
        <f t="shared" si="57"/>
        <v>-0.10311426954732994</v>
      </c>
      <c r="X82">
        <f t="shared" si="58"/>
        <v>-0.46580045767243305</v>
      </c>
      <c r="Z82" s="21">
        <f>IF(F82="","",V82/'Parameters from R'!$D$25)</f>
        <v>1.1582988232461799</v>
      </c>
      <c r="AA82" s="21">
        <f t="shared" si="61"/>
        <v>87.66289442786379</v>
      </c>
      <c r="AB82" s="21">
        <f t="shared" si="62"/>
        <v>4</v>
      </c>
      <c r="AD82" s="21">
        <f>IF(G82="","",X82/'Parameters from R'!$F$25)</f>
        <v>-0.14737722510676235</v>
      </c>
      <c r="AE82" s="21">
        <f t="shared" si="63"/>
        <v>44.141714047512657</v>
      </c>
      <c r="AF82" s="21">
        <f t="shared" si="64"/>
        <v>3</v>
      </c>
      <c r="AI82">
        <f t="shared" si="65"/>
        <v>1.1582988232461799</v>
      </c>
      <c r="AJ82">
        <f t="shared" si="66"/>
        <v>-0.14737722510676235</v>
      </c>
      <c r="AL82" s="48">
        <f t="shared" si="67"/>
        <v>1.497902715015283</v>
      </c>
      <c r="AM82" s="45">
        <f t="shared" si="68"/>
        <v>0.32567469242402236</v>
      </c>
      <c r="AO82" s="60">
        <f t="shared" si="69"/>
        <v>1.1582988232461799</v>
      </c>
      <c r="AP82" s="60">
        <f t="shared" si="70"/>
        <v>-0.14737722510676235</v>
      </c>
      <c r="AQ82" s="21">
        <f t="shared" si="71"/>
        <v>0.99200248316212025</v>
      </c>
      <c r="AR82" s="21">
        <f t="shared" si="72"/>
        <v>-0.12621835603503725</v>
      </c>
      <c r="AT82" s="55">
        <f t="shared" si="73"/>
        <v>0.1264714737628988</v>
      </c>
      <c r="AV82" s="55">
        <f t="shared" si="74"/>
        <v>0.88067947933940616</v>
      </c>
      <c r="AX82" s="55">
        <f t="shared" si="75"/>
        <v>1.500812017565849</v>
      </c>
      <c r="AZ82" s="55">
        <f t="shared" si="76"/>
        <v>1.8924595310127095</v>
      </c>
      <c r="BB82" s="55">
        <f t="shared" si="77"/>
        <v>1.995997236051253</v>
      </c>
      <c r="BD82" s="55">
        <f t="shared" si="78"/>
        <v>1.7956624556609944</v>
      </c>
      <c r="BF82" s="55">
        <f t="shared" si="79"/>
        <v>1.3219543441170447</v>
      </c>
      <c r="BH82" s="55">
        <f t="shared" si="80"/>
        <v>0.6469906672272453</v>
      </c>
      <c r="BJ82" s="56">
        <f t="shared" si="81"/>
        <v>0.1264714737628988</v>
      </c>
      <c r="BK82" s="57">
        <f t="shared" si="82"/>
        <v>1</v>
      </c>
      <c r="BM82" s="57" t="str">
        <f t="shared" si="83"/>
        <v/>
      </c>
      <c r="BO82" s="57" t="str">
        <f t="shared" si="84"/>
        <v/>
      </c>
      <c r="BQ82" s="57" t="str">
        <f t="shared" si="85"/>
        <v/>
      </c>
      <c r="BS82" s="57" t="str">
        <f t="shared" si="86"/>
        <v/>
      </c>
      <c r="BU82" s="57" t="str">
        <f t="shared" si="87"/>
        <v/>
      </c>
      <c r="BW82" s="57" t="str">
        <f t="shared" si="88"/>
        <v/>
      </c>
      <c r="BY82" s="57" t="str">
        <f t="shared" si="89"/>
        <v/>
      </c>
      <c r="CA82" s="58">
        <f t="shared" si="90"/>
        <v>1</v>
      </c>
      <c r="CB82" s="59" t="str">
        <f t="shared" si="91"/>
        <v>Fast</v>
      </c>
      <c r="CI82">
        <f t="shared" si="92"/>
        <v>14</v>
      </c>
      <c r="CJ82">
        <f t="shared" si="93"/>
        <v>4.7200445387517185</v>
      </c>
      <c r="CK82">
        <f t="shared" si="94"/>
        <v>-0.46580045767243305</v>
      </c>
    </row>
    <row r="83" spans="2:89" x14ac:dyDescent="0.3">
      <c r="B83" s="3">
        <v>214</v>
      </c>
      <c r="C83" s="3">
        <v>67</v>
      </c>
      <c r="D83" s="25">
        <v>15</v>
      </c>
      <c r="E83" s="26">
        <v>0</v>
      </c>
      <c r="F83" s="24">
        <v>25</v>
      </c>
      <c r="G83" s="29">
        <v>30</v>
      </c>
      <c r="J83">
        <f t="shared" si="51"/>
        <v>0.77333333333333343</v>
      </c>
      <c r="K83">
        <f t="shared" si="59"/>
        <v>1.2272296664902038</v>
      </c>
      <c r="L83" s="33">
        <f t="shared" si="60"/>
        <v>27.547804503732515</v>
      </c>
      <c r="M83">
        <f t="shared" si="52"/>
        <v>27.550806037906881</v>
      </c>
      <c r="O83" s="33">
        <f t="shared" si="53"/>
        <v>21.25925925925926</v>
      </c>
      <c r="P83" s="33">
        <f t="shared" si="54"/>
        <v>1.4212962962962958</v>
      </c>
      <c r="Q83" s="33">
        <f t="shared" si="55"/>
        <v>-0.5</v>
      </c>
      <c r="S83">
        <f>'Parameters from R'!D$17+'Parameters from R'!D$18*Computation!$O83+'Parameters from R'!D$19*Computation!$P83+'Parameters from R'!D$20*Computation!$O83*Computation!$P83+'Parameters from R'!D$21*Computation!$Q83+'Parameters from R'!D$22*Computation!$O83*Computation!$Q83+'Parameters from R'!D$23*Computation!$P83*Computation!$Q83+'Parameters from R'!D$24*Computation!$O83*Computation!$P83*Computation!$Q83</f>
        <v>26.656808424211246</v>
      </c>
      <c r="T83">
        <f>'Parameters from R'!E$17+'Parameters from R'!E$18*Computation!$O83+'Parameters from R'!E$19*Computation!$P83+'Parameters from R'!E$20*Computation!$O83*Computation!$P83+'Parameters from R'!E$21*Computation!$Q83+'Parameters from R'!E$22*Computation!$O83*Computation!$Q83+'Parameters from R'!E$23*Computation!$P83*Computation!$Q83+'Parameters from R'!E$24*Computation!$O83*Computation!$P83*Computation!$Q83</f>
        <v>31.263116491769548</v>
      </c>
      <c r="U83">
        <f>'Parameters from R'!F$17+'Parameters from R'!F$18*Computation!$O83+'Parameters from R'!F$19*Computation!$P83+'Parameters from R'!F$20*Computation!$O83*Computation!$P83+'Parameters from R'!F$21*Computation!$Q83+'Parameters from R'!F$22*Computation!$O83*Computation!$Q83+'Parameters from R'!F$23*Computation!$P83*Computation!$Q83+'Parameters from R'!F$24*Computation!$O83*Computation!$P83*Computation!$Q83</f>
        <v>29.211489118655695</v>
      </c>
      <c r="V83">
        <f t="shared" si="56"/>
        <v>-1.6568084242112455</v>
      </c>
      <c r="W83">
        <f t="shared" si="57"/>
        <v>-1.2631164917695479</v>
      </c>
      <c r="X83">
        <f t="shared" si="58"/>
        <v>-1.6636846149231808</v>
      </c>
      <c r="Z83" s="21">
        <f>IF(F83="","",V83/'Parameters from R'!$D$25)</f>
        <v>-0.40658074989601067</v>
      </c>
      <c r="AA83" s="21">
        <f t="shared" si="61"/>
        <v>34.215796904391361</v>
      </c>
      <c r="AB83" s="21">
        <f t="shared" si="62"/>
        <v>3</v>
      </c>
      <c r="AD83" s="21">
        <f>IF(G83="","",X83/'Parameters from R'!$F$25)</f>
        <v>-0.52638252702752031</v>
      </c>
      <c r="AE83" s="21">
        <f t="shared" si="63"/>
        <v>29.931122671787293</v>
      </c>
      <c r="AF83" s="21">
        <f t="shared" si="64"/>
        <v>3</v>
      </c>
      <c r="AI83">
        <f t="shared" si="65"/>
        <v>-0.40658074989601067</v>
      </c>
      <c r="AJ83">
        <f t="shared" si="66"/>
        <v>-0.52638252702752031</v>
      </c>
      <c r="AL83" s="48">
        <f t="shared" si="67"/>
        <v>0.54407529904759822</v>
      </c>
      <c r="AM83" s="45">
        <f t="shared" si="68"/>
        <v>0.86242338283599929</v>
      </c>
      <c r="AO83" s="60">
        <f t="shared" si="69"/>
        <v>-0.40658074989601067</v>
      </c>
      <c r="AP83" s="60">
        <f t="shared" si="70"/>
        <v>-0.52638252702752031</v>
      </c>
      <c r="AQ83" s="21">
        <f t="shared" si="71"/>
        <v>-0.6112880333690236</v>
      </c>
      <c r="AR83" s="21">
        <f t="shared" si="72"/>
        <v>-0.79140820077873297</v>
      </c>
      <c r="AT83" s="55">
        <f t="shared" si="73"/>
        <v>1.7951534939213547</v>
      </c>
      <c r="AV83" s="55">
        <f t="shared" si="74"/>
        <v>1.995923855817507</v>
      </c>
      <c r="AX83" s="55">
        <f t="shared" si="75"/>
        <v>1.8928329037602514</v>
      </c>
      <c r="AZ83" s="55">
        <f t="shared" si="76"/>
        <v>1.5015753006784986</v>
      </c>
      <c r="BB83" s="55">
        <f t="shared" si="77"/>
        <v>0.88171646988244046</v>
      </c>
      <c r="BD83" s="55">
        <f t="shared" si="78"/>
        <v>0.12762429932648389</v>
      </c>
      <c r="BF83" s="55">
        <f t="shared" si="79"/>
        <v>0.64589751388477556</v>
      </c>
      <c r="BH83" s="55">
        <f t="shared" si="80"/>
        <v>1.3210872856826215</v>
      </c>
      <c r="BJ83" s="56">
        <f t="shared" si="81"/>
        <v>0.12762429932648389</v>
      </c>
      <c r="BK83" s="57" t="str">
        <f t="shared" si="82"/>
        <v/>
      </c>
      <c r="BM83" s="57" t="str">
        <f t="shared" si="83"/>
        <v/>
      </c>
      <c r="BO83" s="57" t="str">
        <f t="shared" si="84"/>
        <v/>
      </c>
      <c r="BQ83" s="57" t="str">
        <f t="shared" si="85"/>
        <v/>
      </c>
      <c r="BS83" s="57" t="str">
        <f t="shared" si="86"/>
        <v/>
      </c>
      <c r="BU83" s="57">
        <f t="shared" si="87"/>
        <v>6</v>
      </c>
      <c r="BW83" s="57" t="str">
        <f t="shared" si="88"/>
        <v/>
      </c>
      <c r="BY83" s="57" t="str">
        <f t="shared" si="89"/>
        <v/>
      </c>
      <c r="CA83" s="58">
        <f t="shared" si="90"/>
        <v>6</v>
      </c>
      <c r="CB83" s="59" t="str">
        <f t="shared" si="91"/>
        <v>Slow-inaccurate</v>
      </c>
      <c r="CI83">
        <f t="shared" si="92"/>
        <v>15</v>
      </c>
      <c r="CJ83">
        <f t="shared" si="93"/>
        <v>-1.6568084242112455</v>
      </c>
      <c r="CK83">
        <f t="shared" si="94"/>
        <v>-1.6636846149231808</v>
      </c>
    </row>
    <row r="84" spans="2:89" x14ac:dyDescent="0.3">
      <c r="B84" s="3">
        <v>112</v>
      </c>
      <c r="C84" s="3">
        <v>67</v>
      </c>
      <c r="D84" s="3">
        <v>18</v>
      </c>
      <c r="E84" s="26">
        <v>0</v>
      </c>
      <c r="F84" s="28">
        <v>27</v>
      </c>
      <c r="G84" s="27">
        <v>31</v>
      </c>
      <c r="J84">
        <f t="shared" si="51"/>
        <v>0.79611111111111121</v>
      </c>
      <c r="K84">
        <f t="shared" si="59"/>
        <v>1.3621635797736023</v>
      </c>
      <c r="L84" s="33">
        <f t="shared" si="60"/>
        <v>28.597585698020296</v>
      </c>
      <c r="M84">
        <f t="shared" si="52"/>
        <v>28.600934947570003</v>
      </c>
      <c r="O84" s="33">
        <f t="shared" si="53"/>
        <v>21.25925925925926</v>
      </c>
      <c r="P84" s="33">
        <f t="shared" si="54"/>
        <v>4.4212962962962958</v>
      </c>
      <c r="Q84" s="33">
        <f t="shared" si="55"/>
        <v>-0.5</v>
      </c>
      <c r="S84">
        <f>'Parameters from R'!D$17+'Parameters from R'!D$18*Computation!$O84+'Parameters from R'!D$19*Computation!$P84+'Parameters from R'!D$20*Computation!$O84*Computation!$P84+'Parameters from R'!D$21*Computation!$Q84+'Parameters from R'!D$22*Computation!$O84*Computation!$Q84+'Parameters from R'!D$23*Computation!$P84*Computation!$Q84+'Parameters from R'!D$24*Computation!$O84*Computation!$P84*Computation!$Q84</f>
        <v>27.787367313100134</v>
      </c>
      <c r="T84">
        <f>'Parameters from R'!E$17+'Parameters from R'!E$18*Computation!$O84+'Parameters from R'!E$19*Computation!$P84+'Parameters from R'!E$20*Computation!$O84*Computation!$P84+'Parameters from R'!E$21*Computation!$Q84+'Parameters from R'!E$22*Computation!$O84*Computation!$Q84+'Parameters from R'!E$23*Computation!$P84*Computation!$Q84+'Parameters from R'!E$24*Computation!$O84*Computation!$P84*Computation!$Q84</f>
        <v>31.743123158436216</v>
      </c>
      <c r="U84">
        <f>'Parameters from R'!F$17+'Parameters from R'!F$18*Computation!$O84+'Parameters from R'!F$19*Computation!$P84+'Parameters from R'!F$20*Computation!$O84*Computation!$P84+'Parameters from R'!F$21*Computation!$Q84+'Parameters from R'!F$22*Computation!$O84*Computation!$Q84+'Parameters from R'!F$23*Computation!$P84*Computation!$Q84+'Parameters from R'!F$24*Computation!$O84*Computation!$P84*Computation!$Q84</f>
        <v>29.655798007544583</v>
      </c>
      <c r="V84">
        <f t="shared" si="56"/>
        <v>-0.78736731310013397</v>
      </c>
      <c r="W84">
        <f t="shared" si="57"/>
        <v>-0.7431231584362159</v>
      </c>
      <c r="X84">
        <f t="shared" si="58"/>
        <v>-1.0582123095242864</v>
      </c>
      <c r="Z84" s="21">
        <f>IF(F84="","",V84/'Parameters from R'!$D$25)</f>
        <v>-0.19321992085854015</v>
      </c>
      <c r="AA84" s="21">
        <f t="shared" si="61"/>
        <v>42.339336905552742</v>
      </c>
      <c r="AB84" s="21">
        <f t="shared" si="62"/>
        <v>3</v>
      </c>
      <c r="AD84" s="21">
        <f>IF(G84="","",X84/'Parameters from R'!$F$25)</f>
        <v>-0.33481374091131</v>
      </c>
      <c r="AE84" s="21">
        <f t="shared" si="63"/>
        <v>36.888279721893532</v>
      </c>
      <c r="AF84" s="21">
        <f t="shared" si="64"/>
        <v>3</v>
      </c>
      <c r="AI84">
        <f t="shared" si="65"/>
        <v>-0.19321992085854015</v>
      </c>
      <c r="AJ84">
        <f t="shared" si="66"/>
        <v>-0.33481374091131</v>
      </c>
      <c r="AL84" s="48">
        <f t="shared" si="67"/>
        <v>0.3349328394950058</v>
      </c>
      <c r="AM84" s="45">
        <f t="shared" si="68"/>
        <v>0.94545403790154348</v>
      </c>
      <c r="AO84" s="60">
        <f t="shared" si="69"/>
        <v>-0.19321992085854015</v>
      </c>
      <c r="AP84" s="60">
        <f t="shared" si="70"/>
        <v>-0.33481374091131</v>
      </c>
      <c r="AQ84" s="21">
        <f t="shared" si="71"/>
        <v>-0.49983530563900158</v>
      </c>
      <c r="AR84" s="21">
        <f t="shared" si="72"/>
        <v>-0.86612046924014319</v>
      </c>
      <c r="AT84" s="55">
        <f t="shared" si="73"/>
        <v>1.7319557186250472</v>
      </c>
      <c r="AV84" s="55">
        <f t="shared" si="74"/>
        <v>1.9828648926328631</v>
      </c>
      <c r="AX84" s="55">
        <f t="shared" si="75"/>
        <v>1.9319008614523381</v>
      </c>
      <c r="AZ84" s="55">
        <f t="shared" si="76"/>
        <v>1.5868224368406132</v>
      </c>
      <c r="BB84" s="55">
        <f t="shared" si="77"/>
        <v>1.0001646808011151</v>
      </c>
      <c r="BD84" s="55">
        <f t="shared" si="78"/>
        <v>0.26124091862505611</v>
      </c>
      <c r="BF84" s="55">
        <f t="shared" si="79"/>
        <v>0.5174544052568435</v>
      </c>
      <c r="BH84" s="55">
        <f t="shared" si="80"/>
        <v>1.2173719866742529</v>
      </c>
      <c r="BJ84" s="56">
        <f t="shared" si="81"/>
        <v>0.26124091862505611</v>
      </c>
      <c r="BK84" s="57" t="str">
        <f t="shared" si="82"/>
        <v/>
      </c>
      <c r="BM84" s="57" t="str">
        <f t="shared" si="83"/>
        <v/>
      </c>
      <c r="BO84" s="57" t="str">
        <f t="shared" si="84"/>
        <v/>
      </c>
      <c r="BQ84" s="57" t="str">
        <f t="shared" si="85"/>
        <v/>
      </c>
      <c r="BS84" s="57" t="str">
        <f t="shared" si="86"/>
        <v/>
      </c>
      <c r="BU84" s="57">
        <f t="shared" si="87"/>
        <v>6</v>
      </c>
      <c r="BW84" s="57" t="str">
        <f t="shared" si="88"/>
        <v/>
      </c>
      <c r="BY84" s="57" t="str">
        <f t="shared" si="89"/>
        <v/>
      </c>
      <c r="CA84" s="58">
        <f t="shared" si="90"/>
        <v>6</v>
      </c>
      <c r="CB84" s="59" t="str">
        <f t="shared" si="91"/>
        <v>Slow-inaccurate</v>
      </c>
      <c r="CI84">
        <f t="shared" si="92"/>
        <v>18</v>
      </c>
      <c r="CJ84">
        <f t="shared" si="93"/>
        <v>-0.78736731310013397</v>
      </c>
      <c r="CK84">
        <f t="shared" si="94"/>
        <v>-1.0582123095242864</v>
      </c>
    </row>
    <row r="85" spans="2:89" x14ac:dyDescent="0.3">
      <c r="B85" s="3">
        <v>137</v>
      </c>
      <c r="C85" s="3">
        <v>70</v>
      </c>
      <c r="D85" s="3">
        <v>5</v>
      </c>
      <c r="E85" s="26">
        <v>0</v>
      </c>
      <c r="F85" s="3">
        <v>19</v>
      </c>
      <c r="G85" s="3">
        <v>28</v>
      </c>
      <c r="J85">
        <f t="shared" si="51"/>
        <v>0.72777777777777786</v>
      </c>
      <c r="K85">
        <f t="shared" si="59"/>
        <v>0.98337702509052527</v>
      </c>
      <c r="L85" s="33">
        <f t="shared" si="60"/>
        <v>25.650639359035857</v>
      </c>
      <c r="M85">
        <f t="shared" si="52"/>
        <v>25.653116876054831</v>
      </c>
      <c r="O85" s="33">
        <f t="shared" si="53"/>
        <v>24.25925925925926</v>
      </c>
      <c r="P85" s="33">
        <f t="shared" si="54"/>
        <v>-8.5787037037037042</v>
      </c>
      <c r="Q85" s="33">
        <f t="shared" si="55"/>
        <v>-0.5</v>
      </c>
      <c r="S85">
        <f>'Parameters from R'!D$17+'Parameters from R'!D$18*Computation!$O85+'Parameters from R'!D$19*Computation!$P85+'Parameters from R'!D$20*Computation!$O85*Computation!$P85+'Parameters from R'!D$21*Computation!$Q85+'Parameters from R'!D$22*Computation!$O85*Computation!$Q85+'Parameters from R'!D$23*Computation!$P85*Computation!$Q85+'Parameters from R'!D$24*Computation!$O85*Computation!$P85*Computation!$Q85</f>
        <v>22.176471989026062</v>
      </c>
      <c r="T85">
        <f>'Parameters from R'!E$17+'Parameters from R'!E$18*Computation!$O85+'Parameters from R'!E$19*Computation!$P85+'Parameters from R'!E$20*Computation!$O85*Computation!$P85+'Parameters from R'!E$21*Computation!$Q85+'Parameters from R'!E$22*Computation!$O85*Computation!$Q85+'Parameters from R'!E$23*Computation!$P85*Computation!$Q85+'Parameters from R'!E$24*Computation!$O85*Computation!$P85*Computation!$Q85</f>
        <v>29.380715102880661</v>
      </c>
      <c r="U85">
        <f>'Parameters from R'!F$17+'Parameters from R'!F$18*Computation!$O85+'Parameters from R'!F$19*Computation!$P85+'Parameters from R'!F$20*Computation!$O85*Computation!$P85+'Parameters from R'!F$21*Computation!$Q85+'Parameters from R'!F$22*Computation!$O85*Computation!$Q85+'Parameters from R'!F$23*Computation!$P85*Computation!$Q85+'Parameters from R'!F$24*Computation!$O85*Computation!$P85*Computation!$Q85</f>
        <v>27.455868933470509</v>
      </c>
      <c r="V85">
        <f t="shared" si="56"/>
        <v>-3.1764719890260622</v>
      </c>
      <c r="W85">
        <f t="shared" si="57"/>
        <v>-1.3807151028806608</v>
      </c>
      <c r="X85">
        <f t="shared" si="58"/>
        <v>-1.8052295744346516</v>
      </c>
      <c r="Z85" s="21">
        <f>IF(F85="","",V85/'Parameters from R'!$D$25)</f>
        <v>-0.77950615439242943</v>
      </c>
      <c r="AA85" s="21">
        <f t="shared" si="61"/>
        <v>21.784080682235825</v>
      </c>
      <c r="AB85" s="21">
        <f t="shared" si="62"/>
        <v>2</v>
      </c>
      <c r="AD85" s="21">
        <f>IF(G85="","",X85/'Parameters from R'!$F$25)</f>
        <v>-0.57116673240354732</v>
      </c>
      <c r="AE85" s="21">
        <f t="shared" si="63"/>
        <v>28.394331334863885</v>
      </c>
      <c r="AF85" s="21">
        <f t="shared" si="64"/>
        <v>3</v>
      </c>
      <c r="AI85">
        <f t="shared" si="65"/>
        <v>-0.77950615439242943</v>
      </c>
      <c r="AJ85">
        <f t="shared" si="66"/>
        <v>-0.57116673240354732</v>
      </c>
      <c r="AL85" s="48">
        <f t="shared" si="67"/>
        <v>0.79711512443114985</v>
      </c>
      <c r="AM85" s="45">
        <f t="shared" si="68"/>
        <v>0.72782382347140517</v>
      </c>
      <c r="AO85" s="60">
        <f t="shared" si="69"/>
        <v>-0.77950615439242943</v>
      </c>
      <c r="AP85" s="60">
        <f t="shared" si="70"/>
        <v>-0.57116673240354732</v>
      </c>
      <c r="AQ85" s="21">
        <f t="shared" si="71"/>
        <v>-0.80663741740097417</v>
      </c>
      <c r="AR85" s="21">
        <f t="shared" si="72"/>
        <v>-0.59104659448192964</v>
      </c>
      <c r="AT85" s="55">
        <f t="shared" si="73"/>
        <v>1.9008616032741437</v>
      </c>
      <c r="AV85" s="55">
        <f t="shared" si="74"/>
        <v>1.9941473580246876</v>
      </c>
      <c r="AX85" s="55">
        <f t="shared" si="75"/>
        <v>1.7838422545067878</v>
      </c>
      <c r="AZ85" s="55">
        <f t="shared" si="76"/>
        <v>1.3019633383105345</v>
      </c>
      <c r="BB85" s="55">
        <f t="shared" si="77"/>
        <v>0.62187230618355382</v>
      </c>
      <c r="BD85" s="55">
        <f t="shared" si="78"/>
        <v>0.15289314727337946</v>
      </c>
      <c r="BF85" s="55">
        <f t="shared" si="79"/>
        <v>0.904382005037772</v>
      </c>
      <c r="BH85" s="55">
        <f t="shared" si="80"/>
        <v>1.5181869007784548</v>
      </c>
      <c r="BJ85" s="56">
        <f t="shared" si="81"/>
        <v>0.15289314727337946</v>
      </c>
      <c r="BK85" s="57" t="str">
        <f t="shared" si="82"/>
        <v/>
      </c>
      <c r="BM85" s="57" t="str">
        <f t="shared" si="83"/>
        <v/>
      </c>
      <c r="BO85" s="57" t="str">
        <f t="shared" si="84"/>
        <v/>
      </c>
      <c r="BQ85" s="57" t="str">
        <f t="shared" si="85"/>
        <v/>
      </c>
      <c r="BS85" s="57" t="str">
        <f t="shared" si="86"/>
        <v/>
      </c>
      <c r="BU85" s="57">
        <f t="shared" si="87"/>
        <v>6</v>
      </c>
      <c r="BW85" s="57" t="str">
        <f t="shared" si="88"/>
        <v/>
      </c>
      <c r="BY85" s="57" t="str">
        <f t="shared" si="89"/>
        <v/>
      </c>
      <c r="CA85" s="58">
        <f t="shared" si="90"/>
        <v>6</v>
      </c>
      <c r="CB85" s="59" t="str">
        <f t="shared" si="91"/>
        <v>Slow-inaccurate</v>
      </c>
      <c r="CI85">
        <f t="shared" si="92"/>
        <v>5</v>
      </c>
      <c r="CJ85">
        <f t="shared" si="93"/>
        <v>-3.1764719890260622</v>
      </c>
      <c r="CK85">
        <f t="shared" si="94"/>
        <v>-1.8052295744346516</v>
      </c>
    </row>
    <row r="86" spans="2:89" x14ac:dyDescent="0.3">
      <c r="B86" s="3">
        <v>108</v>
      </c>
      <c r="C86" s="3">
        <v>71</v>
      </c>
      <c r="D86" s="3">
        <v>5</v>
      </c>
      <c r="E86" s="26">
        <v>0</v>
      </c>
      <c r="F86" s="28">
        <v>25</v>
      </c>
      <c r="G86" s="27">
        <v>30</v>
      </c>
      <c r="J86">
        <f t="shared" si="51"/>
        <v>0.77333333333333343</v>
      </c>
      <c r="K86">
        <f t="shared" si="59"/>
        <v>1.2272296664902038</v>
      </c>
      <c r="L86" s="33">
        <f t="shared" si="60"/>
        <v>27.547804503732515</v>
      </c>
      <c r="M86">
        <f t="shared" si="52"/>
        <v>27.550806037906881</v>
      </c>
      <c r="O86" s="33">
        <f t="shared" si="53"/>
        <v>25.25925925925926</v>
      </c>
      <c r="P86" s="33">
        <f t="shared" si="54"/>
        <v>-8.5787037037037042</v>
      </c>
      <c r="Q86" s="33">
        <f t="shared" si="55"/>
        <v>-0.5</v>
      </c>
      <c r="S86">
        <f>'Parameters from R'!D$17+'Parameters from R'!D$18*Computation!$O86+'Parameters from R'!D$19*Computation!$P86+'Parameters from R'!D$20*Computation!$O86*Computation!$P86+'Parameters from R'!D$21*Computation!$Q86+'Parameters from R'!D$22*Computation!$O86*Computation!$Q86+'Parameters from R'!D$23*Computation!$P86*Computation!$Q86+'Parameters from R'!D$24*Computation!$O86*Computation!$P86*Computation!$Q86</f>
        <v>21.939203053840874</v>
      </c>
      <c r="T86">
        <f>'Parameters from R'!E$17+'Parameters from R'!E$18*Computation!$O86+'Parameters from R'!E$19*Computation!$P86+'Parameters from R'!E$20*Computation!$O86*Computation!$P86+'Parameters from R'!E$21*Computation!$Q86+'Parameters from R'!E$22*Computation!$O86*Computation!$Q86+'Parameters from R'!E$23*Computation!$P86*Computation!$Q86+'Parameters from R'!E$24*Computation!$O86*Computation!$P86*Computation!$Q86</f>
        <v>29.286588713991769</v>
      </c>
      <c r="U86">
        <f>'Parameters from R'!F$17+'Parameters from R'!F$18*Computation!$O86+'Parameters from R'!F$19*Computation!$P86+'Parameters from R'!F$20*Computation!$O86*Computation!$P86+'Parameters from R'!F$21*Computation!$Q86+'Parameters from R'!F$22*Computation!$O86*Computation!$Q86+'Parameters from R'!F$23*Computation!$P86*Computation!$Q86+'Parameters from R'!F$24*Computation!$O86*Computation!$P86*Computation!$Q86</f>
        <v>27.364338748285324</v>
      </c>
      <c r="V86">
        <f t="shared" si="56"/>
        <v>3.060796946159126</v>
      </c>
      <c r="W86">
        <f t="shared" si="57"/>
        <v>0.71341128600823112</v>
      </c>
      <c r="X86">
        <f t="shared" si="58"/>
        <v>0.18346575544719101</v>
      </c>
      <c r="Z86" s="21">
        <f>IF(F86="","",V86/'Parameters from R'!$D$25)</f>
        <v>0.75111950148445539</v>
      </c>
      <c r="AA86" s="21">
        <f t="shared" si="61"/>
        <v>77.370962986570817</v>
      </c>
      <c r="AB86" s="21">
        <f t="shared" si="62"/>
        <v>4</v>
      </c>
      <c r="AD86" s="21">
        <f>IF(G86="","",X86/'Parameters from R'!$F$25)</f>
        <v>5.8047761642470101E-2</v>
      </c>
      <c r="AE86" s="21">
        <f t="shared" si="63"/>
        <v>52.314470782592373</v>
      </c>
      <c r="AF86" s="21">
        <f t="shared" si="64"/>
        <v>4</v>
      </c>
      <c r="AI86">
        <f t="shared" si="65"/>
        <v>0.75111950148445539</v>
      </c>
      <c r="AJ86">
        <f t="shared" si="66"/>
        <v>5.8047761642470101E-2</v>
      </c>
      <c r="AL86" s="48">
        <f t="shared" si="67"/>
        <v>0.86611000233165325</v>
      </c>
      <c r="AM86" s="45">
        <f t="shared" si="68"/>
        <v>0.68723892427706046</v>
      </c>
      <c r="AO86" s="60">
        <f t="shared" si="69"/>
        <v>0.75111950148445539</v>
      </c>
      <c r="AP86" s="60">
        <f t="shared" si="70"/>
        <v>5.8047761642470101E-2</v>
      </c>
      <c r="AQ86" s="21">
        <f t="shared" si="71"/>
        <v>0.99702708264679241</v>
      </c>
      <c r="AR86" s="21">
        <f t="shared" si="72"/>
        <v>7.7051907626134356E-2</v>
      </c>
      <c r="AT86" s="55">
        <f t="shared" si="73"/>
        <v>7.7109238787679293E-2</v>
      </c>
      <c r="AV86" s="55">
        <f t="shared" si="74"/>
        <v>0.69355816259058445</v>
      </c>
      <c r="AX86" s="55">
        <f t="shared" si="75"/>
        <v>1.3586376208348316</v>
      </c>
      <c r="AZ86" s="55">
        <f t="shared" si="76"/>
        <v>1.8168768173876779</v>
      </c>
      <c r="BB86" s="55">
        <f t="shared" si="77"/>
        <v>1.9985129885226127</v>
      </c>
      <c r="BD86" s="55">
        <f t="shared" si="78"/>
        <v>1.8758936737203347</v>
      </c>
      <c r="BF86" s="55">
        <f t="shared" si="79"/>
        <v>1.4676865521126332</v>
      </c>
      <c r="BH86" s="55">
        <f t="shared" si="80"/>
        <v>0.83603745755750913</v>
      </c>
      <c r="BJ86" s="56">
        <f t="shared" si="81"/>
        <v>7.7109238787679293E-2</v>
      </c>
      <c r="BK86" s="57">
        <f t="shared" si="82"/>
        <v>1</v>
      </c>
      <c r="BM86" s="57" t="str">
        <f t="shared" si="83"/>
        <v/>
      </c>
      <c r="BO86" s="57" t="str">
        <f t="shared" si="84"/>
        <v/>
      </c>
      <c r="BQ86" s="57" t="str">
        <f t="shared" si="85"/>
        <v/>
      </c>
      <c r="BS86" s="57" t="str">
        <f t="shared" si="86"/>
        <v/>
      </c>
      <c r="BU86" s="57" t="str">
        <f t="shared" si="87"/>
        <v/>
      </c>
      <c r="BW86" s="57" t="str">
        <f t="shared" si="88"/>
        <v/>
      </c>
      <c r="BY86" s="57" t="str">
        <f t="shared" si="89"/>
        <v/>
      </c>
      <c r="CA86" s="58">
        <f t="shared" si="90"/>
        <v>1</v>
      </c>
      <c r="CB86" s="59" t="str">
        <f t="shared" si="91"/>
        <v>Fast</v>
      </c>
      <c r="CI86">
        <f t="shared" si="92"/>
        <v>5</v>
      </c>
      <c r="CJ86">
        <f t="shared" si="93"/>
        <v>3.060796946159126</v>
      </c>
      <c r="CK86">
        <f t="shared" si="94"/>
        <v>0.18346575544719101</v>
      </c>
    </row>
    <row r="87" spans="2:89" x14ac:dyDescent="0.3">
      <c r="B87" s="3">
        <v>216</v>
      </c>
      <c r="C87" s="3">
        <v>73</v>
      </c>
      <c r="D87" s="25">
        <v>8</v>
      </c>
      <c r="E87" s="26">
        <v>0</v>
      </c>
      <c r="F87" s="3">
        <v>23</v>
      </c>
      <c r="G87" s="3">
        <v>27</v>
      </c>
      <c r="J87">
        <f t="shared" si="51"/>
        <v>0.70500000000000007</v>
      </c>
      <c r="K87">
        <f t="shared" si="59"/>
        <v>0.87122244647244917</v>
      </c>
      <c r="L87" s="33">
        <f t="shared" si="60"/>
        <v>24.778080603260019</v>
      </c>
      <c r="M87">
        <f t="shared" si="52"/>
        <v>24.780355266863637</v>
      </c>
      <c r="O87" s="33">
        <f t="shared" si="53"/>
        <v>27.25925925925926</v>
      </c>
      <c r="P87" s="33">
        <f t="shared" si="54"/>
        <v>-5.5787037037037042</v>
      </c>
      <c r="Q87" s="33">
        <f t="shared" si="55"/>
        <v>-0.5</v>
      </c>
      <c r="S87">
        <f>'Parameters from R'!D$17+'Parameters from R'!D$18*Computation!$O87+'Parameters from R'!D$19*Computation!$P87+'Parameters from R'!D$20*Computation!$O87*Computation!$P87+'Parameters from R'!D$21*Computation!$Q87+'Parameters from R'!D$22*Computation!$O87*Computation!$Q87+'Parameters from R'!D$23*Computation!$P87*Computation!$Q87+'Parameters from R'!D$24*Computation!$O87*Computation!$P87*Computation!$Q87</f>
        <v>22.946044072359395</v>
      </c>
      <c r="T87">
        <f>'Parameters from R'!E$17+'Parameters from R'!E$18*Computation!$O87+'Parameters from R'!E$19*Computation!$P87+'Parameters from R'!E$20*Computation!$O87*Computation!$P87+'Parameters from R'!E$21*Computation!$Q87+'Parameters from R'!E$22*Computation!$O87*Computation!$Q87+'Parameters from R'!E$23*Computation!$P87*Computation!$Q87+'Parameters from R'!E$24*Computation!$O87*Computation!$P87*Computation!$Q87</f>
        <v>29.728462602880661</v>
      </c>
      <c r="U87">
        <f>'Parameters from R'!F$17+'Parameters from R'!F$18*Computation!$O87+'Parameters from R'!F$19*Computation!$P87+'Parameters from R'!F$20*Computation!$O87*Computation!$P87+'Parameters from R'!F$21*Computation!$Q87+'Parameters from R'!F$22*Computation!$O87*Computation!$Q87+'Parameters from R'!F$23*Computation!$P87*Computation!$Q87+'Parameters from R'!F$24*Computation!$O87*Computation!$P87*Computation!$Q87</f>
        <v>27.767427266803839</v>
      </c>
      <c r="V87">
        <f t="shared" si="56"/>
        <v>5.3955927640604529E-2</v>
      </c>
      <c r="W87">
        <f t="shared" si="57"/>
        <v>-2.7284626028806613</v>
      </c>
      <c r="X87">
        <f t="shared" si="58"/>
        <v>-2.9893466635438202</v>
      </c>
      <c r="Z87" s="21">
        <f>IF(F87="","",V87/'Parameters from R'!$D$25)</f>
        <v>1.3240783424852276E-2</v>
      </c>
      <c r="AA87" s="21">
        <f t="shared" si="61"/>
        <v>50.528215399027786</v>
      </c>
      <c r="AB87" s="21">
        <f t="shared" si="62"/>
        <v>4</v>
      </c>
      <c r="AD87" s="21">
        <f>IF(G87="","",X87/'Parameters from R'!$F$25)</f>
        <v>-0.94581619424913632</v>
      </c>
      <c r="AE87" s="21">
        <f t="shared" si="63"/>
        <v>17.212117211762717</v>
      </c>
      <c r="AF87" s="21">
        <f t="shared" si="64"/>
        <v>2</v>
      </c>
      <c r="AI87">
        <f t="shared" si="65"/>
        <v>1.3240783424852276E-2</v>
      </c>
      <c r="AJ87">
        <f t="shared" si="66"/>
        <v>-0.94581619424913632</v>
      </c>
      <c r="AL87" s="48">
        <f t="shared" si="67"/>
        <v>1.1458249971407608</v>
      </c>
      <c r="AM87" s="45">
        <f t="shared" si="68"/>
        <v>0.51868554693110358</v>
      </c>
      <c r="AO87" s="60">
        <f t="shared" si="69"/>
        <v>1.3240783424852276E-2</v>
      </c>
      <c r="AP87" s="60">
        <f t="shared" si="70"/>
        <v>-0.94581619424913632</v>
      </c>
      <c r="AQ87" s="21">
        <f t="shared" si="71"/>
        <v>1.3997948253933495E-2</v>
      </c>
      <c r="AR87" s="21">
        <f t="shared" si="72"/>
        <v>-0.99990202392268424</v>
      </c>
      <c r="AT87" s="55">
        <f t="shared" si="73"/>
        <v>1.404280635589672</v>
      </c>
      <c r="AV87" s="55">
        <f t="shared" si="74"/>
        <v>1.8423568913241695</v>
      </c>
      <c r="AX87" s="55">
        <f t="shared" si="75"/>
        <v>1.9999510113613705</v>
      </c>
      <c r="AZ87" s="55">
        <f t="shared" si="76"/>
        <v>1.8530707195198668</v>
      </c>
      <c r="BB87" s="55">
        <f t="shared" si="77"/>
        <v>1.4240772087593661</v>
      </c>
      <c r="BD87" s="55">
        <f t="shared" si="78"/>
        <v>0.77828085225729571</v>
      </c>
      <c r="BF87" s="55">
        <f t="shared" si="79"/>
        <v>1.3998291132546357E-2</v>
      </c>
      <c r="BH87" s="55">
        <f t="shared" si="80"/>
        <v>0.75241538292230803</v>
      </c>
      <c r="BJ87" s="56">
        <f t="shared" si="81"/>
        <v>1.3998291132546357E-2</v>
      </c>
      <c r="BK87" s="57" t="str">
        <f t="shared" si="82"/>
        <v/>
      </c>
      <c r="BM87" s="57" t="str">
        <f t="shared" si="83"/>
        <v/>
      </c>
      <c r="BO87" s="57" t="str">
        <f t="shared" si="84"/>
        <v/>
      </c>
      <c r="BQ87" s="57" t="str">
        <f t="shared" si="85"/>
        <v/>
      </c>
      <c r="BS87" s="57" t="str">
        <f t="shared" si="86"/>
        <v/>
      </c>
      <c r="BU87" s="57" t="str">
        <f t="shared" si="87"/>
        <v/>
      </c>
      <c r="BW87" s="57">
        <f t="shared" si="88"/>
        <v>7</v>
      </c>
      <c r="BY87" s="57" t="str">
        <f t="shared" si="89"/>
        <v/>
      </c>
      <c r="CA87" s="58">
        <f t="shared" si="90"/>
        <v>7</v>
      </c>
      <c r="CB87" s="59" t="str">
        <f t="shared" si="91"/>
        <v>Inaccurate</v>
      </c>
      <c r="CI87">
        <f t="shared" si="92"/>
        <v>8</v>
      </c>
      <c r="CJ87">
        <f t="shared" si="93"/>
        <v>5.3955927640604529E-2</v>
      </c>
      <c r="CK87">
        <f t="shared" si="94"/>
        <v>-2.9893466635438202</v>
      </c>
    </row>
    <row r="88" spans="2:89" x14ac:dyDescent="0.3">
      <c r="B88" s="3">
        <v>134</v>
      </c>
      <c r="C88" s="3">
        <v>74</v>
      </c>
      <c r="D88" s="3">
        <v>5</v>
      </c>
      <c r="E88" s="26">
        <v>0</v>
      </c>
      <c r="F88" s="3">
        <v>19</v>
      </c>
      <c r="G88" s="3">
        <v>36</v>
      </c>
      <c r="J88">
        <f t="shared" si="51"/>
        <v>0.90999999999999992</v>
      </c>
      <c r="K88">
        <f t="shared" si="59"/>
        <v>2.3136349291806297</v>
      </c>
      <c r="L88" s="33">
        <f t="shared" si="60"/>
        <v>36</v>
      </c>
      <c r="M88">
        <f t="shared" si="52"/>
        <v>36.007682305965425</v>
      </c>
      <c r="O88" s="33">
        <f t="shared" si="53"/>
        <v>28.25925925925926</v>
      </c>
      <c r="P88" s="33">
        <f t="shared" si="54"/>
        <v>-8.5787037037037042</v>
      </c>
      <c r="Q88" s="33">
        <f t="shared" si="55"/>
        <v>-0.5</v>
      </c>
      <c r="S88">
        <f>'Parameters from R'!D$17+'Parameters from R'!D$18*Computation!$O88+'Parameters from R'!D$19*Computation!$P88+'Parameters from R'!D$20*Computation!$O88*Computation!$P88+'Parameters from R'!D$21*Computation!$Q88+'Parameters from R'!D$22*Computation!$O88*Computation!$Q88+'Parameters from R'!D$23*Computation!$P88*Computation!$Q88+'Parameters from R'!D$24*Computation!$O88*Computation!$P88*Computation!$Q88</f>
        <v>21.227396248285324</v>
      </c>
      <c r="T88">
        <f>'Parameters from R'!E$17+'Parameters from R'!E$18*Computation!$O88+'Parameters from R'!E$19*Computation!$P88+'Parameters from R'!E$20*Computation!$O88*Computation!$P88+'Parameters from R'!E$21*Computation!$Q88+'Parameters from R'!E$22*Computation!$O88*Computation!$Q88+'Parameters from R'!E$23*Computation!$P88*Computation!$Q88+'Parameters from R'!E$24*Computation!$O88*Computation!$P88*Computation!$Q88</f>
        <v>29.004209547325104</v>
      </c>
      <c r="U88">
        <f>'Parameters from R'!F$17+'Parameters from R'!F$18*Computation!$O88+'Parameters from R'!F$19*Computation!$P88+'Parameters from R'!F$20*Computation!$O88*Computation!$P88+'Parameters from R'!F$21*Computation!$Q88+'Parameters from R'!F$22*Computation!$O88*Computation!$Q88+'Parameters from R'!F$23*Computation!$P88*Computation!$Q88+'Parameters from R'!F$24*Computation!$O88*Computation!$P88*Computation!$Q88</f>
        <v>27.089748192729768</v>
      </c>
      <c r="V88">
        <f t="shared" si="56"/>
        <v>-2.2273962482853236</v>
      </c>
      <c r="W88">
        <f t="shared" si="57"/>
        <v>6.9957904526748962</v>
      </c>
      <c r="X88">
        <f t="shared" si="58"/>
        <v>8.9102518072702317</v>
      </c>
      <c r="Z88" s="21">
        <f>IF(F88="","",V88/'Parameters from R'!$D$25)</f>
        <v>-0.54660298904174343</v>
      </c>
      <c r="AA88" s="21">
        <f t="shared" si="61"/>
        <v>29.232575755875047</v>
      </c>
      <c r="AB88" s="21">
        <f t="shared" si="62"/>
        <v>3</v>
      </c>
      <c r="AD88" s="21">
        <f>IF(G88="","",X88/'Parameters from R'!$F$25)</f>
        <v>2.8191646545814817</v>
      </c>
      <c r="AE88" s="21">
        <f t="shared" si="63"/>
        <v>99.759255937506865</v>
      </c>
      <c r="AF88" s="21">
        <f t="shared" si="64"/>
        <v>4</v>
      </c>
      <c r="AI88">
        <f t="shared" si="65"/>
        <v>-0.54660298904174343</v>
      </c>
      <c r="AJ88">
        <f t="shared" si="66"/>
        <v>2.8191646545814817</v>
      </c>
      <c r="AL88" s="48">
        <f t="shared" si="67"/>
        <v>3.792960439675586</v>
      </c>
      <c r="AM88" s="45">
        <f t="shared" si="68"/>
        <v>7.5162393279282202E-4</v>
      </c>
      <c r="AO88" s="60">
        <f t="shared" si="69"/>
        <v>-0.54660298904174343</v>
      </c>
      <c r="AP88" s="60">
        <f t="shared" si="70"/>
        <v>2.8191646545814817</v>
      </c>
      <c r="AQ88" s="21">
        <f t="shared" si="71"/>
        <v>-0.19034352766265097</v>
      </c>
      <c r="AR88" s="21">
        <f t="shared" si="72"/>
        <v>0.98171754668893307</v>
      </c>
      <c r="AT88" s="55">
        <f t="shared" si="73"/>
        <v>1.5429475218960955</v>
      </c>
      <c r="AV88" s="55">
        <f t="shared" si="74"/>
        <v>0.93852444261368495</v>
      </c>
      <c r="AX88" s="55">
        <f t="shared" si="75"/>
        <v>0.19121952468859899</v>
      </c>
      <c r="AZ88" s="55">
        <f t="shared" si="76"/>
        <v>0.58519683246101839</v>
      </c>
      <c r="BB88" s="55">
        <f t="shared" si="77"/>
        <v>1.2725222766909419</v>
      </c>
      <c r="BD88" s="55">
        <f t="shared" si="78"/>
        <v>1.7661177397378329</v>
      </c>
      <c r="BF88" s="55">
        <f t="shared" si="79"/>
        <v>1.9908377868068172</v>
      </c>
      <c r="BH88" s="55">
        <f t="shared" si="80"/>
        <v>1.9124708278239411</v>
      </c>
      <c r="BJ88" s="56">
        <f t="shared" si="81"/>
        <v>0.19121952468859899</v>
      </c>
      <c r="BK88" s="57" t="str">
        <f t="shared" si="82"/>
        <v/>
      </c>
      <c r="BM88" s="57" t="str">
        <f t="shared" si="83"/>
        <v/>
      </c>
      <c r="BO88" s="57">
        <f t="shared" si="84"/>
        <v>3</v>
      </c>
      <c r="BQ88" s="57" t="str">
        <f t="shared" si="85"/>
        <v/>
      </c>
      <c r="BS88" s="57" t="str">
        <f t="shared" si="86"/>
        <v/>
      </c>
      <c r="BU88" s="57" t="str">
        <f t="shared" si="87"/>
        <v/>
      </c>
      <c r="BW88" s="57" t="str">
        <f t="shared" si="88"/>
        <v/>
      </c>
      <c r="BY88" s="57" t="str">
        <f t="shared" si="89"/>
        <v/>
      </c>
      <c r="CA88" s="58">
        <f t="shared" si="90"/>
        <v>3</v>
      </c>
      <c r="CB88" s="59" t="str">
        <f t="shared" si="91"/>
        <v>Hyperaccurate</v>
      </c>
      <c r="CI88">
        <f t="shared" si="92"/>
        <v>5</v>
      </c>
      <c r="CJ88">
        <f t="shared" si="93"/>
        <v>-2.2273962482853236</v>
      </c>
      <c r="CK88">
        <f t="shared" si="94"/>
        <v>8.9102518072702317</v>
      </c>
    </row>
    <row r="89" spans="2:89" x14ac:dyDescent="0.3">
      <c r="B89" s="3">
        <v>139</v>
      </c>
      <c r="C89" s="3">
        <v>76</v>
      </c>
      <c r="D89" s="3">
        <v>6</v>
      </c>
      <c r="E89" s="26">
        <v>0</v>
      </c>
      <c r="F89" s="3">
        <v>22</v>
      </c>
      <c r="G89" s="3">
        <v>24</v>
      </c>
      <c r="J89">
        <f t="shared" si="51"/>
        <v>0.63666666666666671</v>
      </c>
      <c r="K89">
        <f t="shared" si="59"/>
        <v>0.56092554581748644</v>
      </c>
      <c r="L89" s="33">
        <f t="shared" si="60"/>
        <v>22.363981411834271</v>
      </c>
      <c r="M89">
        <f t="shared" si="52"/>
        <v>22.36579454908745</v>
      </c>
      <c r="O89" s="33">
        <f t="shared" si="53"/>
        <v>30.25925925925926</v>
      </c>
      <c r="P89" s="33">
        <f t="shared" si="54"/>
        <v>-7.5787037037037042</v>
      </c>
      <c r="Q89" s="33">
        <f t="shared" si="55"/>
        <v>-0.5</v>
      </c>
      <c r="S89">
        <f>'Parameters from R'!D$17+'Parameters from R'!D$18*Computation!$O89+'Parameters from R'!D$19*Computation!$P89+'Parameters from R'!D$20*Computation!$O89*Computation!$P89+'Parameters from R'!D$21*Computation!$Q89+'Parameters from R'!D$22*Computation!$O89*Computation!$Q89+'Parameters from R'!D$23*Computation!$P89*Computation!$Q89+'Parameters from R'!D$24*Computation!$O89*Computation!$P89*Computation!$Q89</f>
        <v>21.305121340877914</v>
      </c>
      <c r="T89">
        <f>'Parameters from R'!E$17+'Parameters from R'!E$18*Computation!$O89+'Parameters from R'!E$19*Computation!$P89+'Parameters from R'!E$20*Computation!$O89*Computation!$P89+'Parameters from R'!E$21*Computation!$Q89+'Parameters from R'!E$22*Computation!$O89*Computation!$Q89+'Parameters from R'!E$23*Computation!$P89*Computation!$Q89+'Parameters from R'!E$24*Computation!$O89*Computation!$P89*Computation!$Q89</f>
        <v>29.051018991769546</v>
      </c>
      <c r="U89">
        <f>'Parameters from R'!F$17+'Parameters from R'!F$18*Computation!$O89+'Parameters from R'!F$19*Computation!$P89+'Parameters from R'!F$20*Computation!$O89*Computation!$P89+'Parameters from R'!F$21*Computation!$Q89+'Parameters from R'!F$22*Computation!$O89*Computation!$Q89+'Parameters from R'!F$23*Computation!$P89*Computation!$Q89+'Parameters from R'!F$24*Computation!$O89*Computation!$P89*Computation!$Q89</f>
        <v>27.125710785322358</v>
      </c>
      <c r="V89">
        <f t="shared" si="56"/>
        <v>0.69487865912208591</v>
      </c>
      <c r="W89">
        <f t="shared" si="57"/>
        <v>-5.0510189917695456</v>
      </c>
      <c r="X89">
        <f t="shared" si="58"/>
        <v>-4.7617293734880874</v>
      </c>
      <c r="Z89" s="21">
        <f>IF(F89="","",V89/'Parameters from R'!$D$25)</f>
        <v>0.1705232072604248</v>
      </c>
      <c r="AA89" s="21">
        <f t="shared" si="61"/>
        <v>56.770065755973974</v>
      </c>
      <c r="AB89" s="21">
        <f t="shared" si="62"/>
        <v>4</v>
      </c>
      <c r="AD89" s="21">
        <f>IF(G89="","",X89/'Parameters from R'!$F$25)</f>
        <v>-1.5065903225615667</v>
      </c>
      <c r="AE89" s="21">
        <f t="shared" si="63"/>
        <v>6.5957849741561088</v>
      </c>
      <c r="AF89" s="21">
        <f t="shared" si="64"/>
        <v>1</v>
      </c>
      <c r="AI89">
        <f t="shared" si="65"/>
        <v>0.1705232072604248</v>
      </c>
      <c r="AJ89">
        <f t="shared" si="66"/>
        <v>-1.5065903225615667</v>
      </c>
      <c r="AL89" s="48">
        <f t="shared" si="67"/>
        <v>1.9322760149557341</v>
      </c>
      <c r="AM89" s="45">
        <f t="shared" si="68"/>
        <v>0.15461064362437538</v>
      </c>
      <c r="AO89" s="60">
        <f t="shared" si="69"/>
        <v>0.1705232072604248</v>
      </c>
      <c r="AP89" s="60">
        <f t="shared" si="70"/>
        <v>-1.5065903225615667</v>
      </c>
      <c r="AQ89" s="21">
        <f t="shared" si="71"/>
        <v>0.11246675241059297</v>
      </c>
      <c r="AR89" s="21">
        <f t="shared" si="72"/>
        <v>-0.99365548838730544</v>
      </c>
      <c r="AT89" s="55">
        <f t="shared" si="73"/>
        <v>1.3323162144096325</v>
      </c>
      <c r="AV89" s="55">
        <f t="shared" si="74"/>
        <v>1.801718363515417</v>
      </c>
      <c r="AX89" s="55">
        <f t="shared" si="75"/>
        <v>1.9968252243936151</v>
      </c>
      <c r="AZ89" s="55">
        <f t="shared" si="76"/>
        <v>1.8879335461236202</v>
      </c>
      <c r="BB89" s="55">
        <f t="shared" si="77"/>
        <v>1.4916210996165165</v>
      </c>
      <c r="BD89" s="55">
        <f t="shared" si="78"/>
        <v>0.86822286227173784</v>
      </c>
      <c r="BF89" s="55">
        <f t="shared" si="79"/>
        <v>0.11264556460593216</v>
      </c>
      <c r="BH89" s="55">
        <f t="shared" si="80"/>
        <v>0.66008099913654061</v>
      </c>
      <c r="BJ89" s="56">
        <f t="shared" si="81"/>
        <v>0.11264556460593216</v>
      </c>
      <c r="BK89" s="57" t="str">
        <f t="shared" si="82"/>
        <v/>
      </c>
      <c r="BM89" s="57" t="str">
        <f t="shared" si="83"/>
        <v/>
      </c>
      <c r="BO89" s="57" t="str">
        <f t="shared" si="84"/>
        <v/>
      </c>
      <c r="BQ89" s="57" t="str">
        <f t="shared" si="85"/>
        <v/>
      </c>
      <c r="BS89" s="57" t="str">
        <f t="shared" si="86"/>
        <v/>
      </c>
      <c r="BU89" s="57" t="str">
        <f t="shared" si="87"/>
        <v/>
      </c>
      <c r="BW89" s="57">
        <f t="shared" si="88"/>
        <v>7</v>
      </c>
      <c r="BY89" s="57" t="str">
        <f t="shared" si="89"/>
        <v/>
      </c>
      <c r="CA89" s="58">
        <f t="shared" si="90"/>
        <v>7</v>
      </c>
      <c r="CB89" s="59" t="str">
        <f t="shared" si="91"/>
        <v>Inaccurate</v>
      </c>
      <c r="CI89">
        <f t="shared" si="92"/>
        <v>6</v>
      </c>
      <c r="CJ89">
        <f t="shared" si="93"/>
        <v>0.69487865912208591</v>
      </c>
      <c r="CK89">
        <f t="shared" si="94"/>
        <v>-4.7617293734880874</v>
      </c>
    </row>
    <row r="90" spans="2:89" x14ac:dyDescent="0.3">
      <c r="B90" s="3">
        <v>156</v>
      </c>
      <c r="C90" s="3">
        <v>77</v>
      </c>
      <c r="D90" s="3">
        <v>13</v>
      </c>
      <c r="E90" s="26">
        <v>0</v>
      </c>
      <c r="F90" s="26">
        <v>26</v>
      </c>
      <c r="G90" s="3">
        <v>32</v>
      </c>
      <c r="J90">
        <f t="shared" si="51"/>
        <v>0.81888888888888878</v>
      </c>
      <c r="K90">
        <f t="shared" si="59"/>
        <v>1.5088376913825734</v>
      </c>
      <c r="L90" s="33">
        <f t="shared" si="60"/>
        <v>29.738705230606403</v>
      </c>
      <c r="M90">
        <f t="shared" si="52"/>
        <v>29.742488137206898</v>
      </c>
      <c r="O90" s="33">
        <f t="shared" si="53"/>
        <v>31.25925925925926</v>
      </c>
      <c r="P90" s="33">
        <f t="shared" si="54"/>
        <v>-0.57870370370370416</v>
      </c>
      <c r="Q90" s="33">
        <f t="shared" si="55"/>
        <v>-0.5</v>
      </c>
      <c r="S90">
        <f>'Parameters from R'!D$17+'Parameters from R'!D$18*Computation!$O90+'Parameters from R'!D$19*Computation!$P90+'Parameters from R'!D$20*Computation!$O90*Computation!$P90+'Parameters from R'!D$21*Computation!$Q90+'Parameters from R'!D$22*Computation!$O90*Computation!$Q90+'Parameters from R'!D$23*Computation!$P90*Computation!$Q90+'Parameters from R'!D$24*Computation!$O90*Computation!$P90*Computation!$Q90</f>
        <v>25.089613146433472</v>
      </c>
      <c r="T90">
        <f>'Parameters from R'!E$17+'Parameters from R'!E$18*Computation!$O90+'Parameters from R'!E$19*Computation!$P90+'Parameters from R'!E$20*Computation!$O90*Computation!$P90+'Parameters from R'!E$21*Computation!$Q90+'Parameters from R'!E$22*Computation!$O90*Computation!$Q90+'Parameters from R'!E$23*Computation!$P90*Computation!$Q90+'Parameters from R'!E$24*Computation!$O90*Computation!$P90*Computation!$Q90</f>
        <v>30.669048158436215</v>
      </c>
      <c r="U90">
        <f>'Parameters from R'!F$17+'Parameters from R'!F$18*Computation!$O90+'Parameters from R'!F$19*Computation!$P90+'Parameters from R'!F$20*Computation!$O90*Computation!$P90+'Parameters from R'!F$21*Computation!$Q90+'Parameters from R'!F$22*Computation!$O90*Computation!$Q90+'Parameters from R'!F$23*Computation!$P90*Computation!$Q90+'Parameters from R'!F$24*Computation!$O90*Computation!$P90*Computation!$Q90</f>
        <v>28.630381340877914</v>
      </c>
      <c r="V90">
        <f t="shared" si="56"/>
        <v>0.91038685356652849</v>
      </c>
      <c r="W90">
        <f t="shared" si="57"/>
        <v>1.3309518415637847</v>
      </c>
      <c r="X90">
        <f t="shared" si="58"/>
        <v>1.1083238897284886</v>
      </c>
      <c r="Z90" s="21">
        <f>IF(F90="","",V90/'Parameters from R'!$D$25)</f>
        <v>0.22340891331160606</v>
      </c>
      <c r="AA90" s="21">
        <f t="shared" si="61"/>
        <v>58.839136609474686</v>
      </c>
      <c r="AB90" s="21">
        <f t="shared" si="62"/>
        <v>4</v>
      </c>
      <c r="AD90" s="21">
        <f>IF(G90="","",X90/'Parameters from R'!$F$25)</f>
        <v>0.35066882545354949</v>
      </c>
      <c r="AE90" s="21">
        <f t="shared" si="63"/>
        <v>63.708159207973893</v>
      </c>
      <c r="AF90" s="21">
        <f t="shared" si="64"/>
        <v>4</v>
      </c>
      <c r="AI90">
        <f t="shared" si="65"/>
        <v>0.22340891331160606</v>
      </c>
      <c r="AJ90">
        <f t="shared" si="66"/>
        <v>0.35066882545354949</v>
      </c>
      <c r="AL90" s="48">
        <f t="shared" si="67"/>
        <v>0.35237598965863792</v>
      </c>
      <c r="AM90" s="45">
        <f t="shared" si="68"/>
        <v>0.93980354612533767</v>
      </c>
      <c r="AO90" s="60">
        <f t="shared" si="69"/>
        <v>0.22340891331160606</v>
      </c>
      <c r="AP90" s="60">
        <f t="shared" si="70"/>
        <v>0.35066882545354949</v>
      </c>
      <c r="AQ90" s="21">
        <f t="shared" si="71"/>
        <v>0.53731369323348965</v>
      </c>
      <c r="AR90" s="21">
        <f t="shared" si="72"/>
        <v>0.843382472585118</v>
      </c>
      <c r="AT90" s="55">
        <f t="shared" si="73"/>
        <v>0.96196289613114527</v>
      </c>
      <c r="AV90" s="55">
        <f t="shared" si="74"/>
        <v>0.21771714857308155</v>
      </c>
      <c r="AX90" s="55">
        <f t="shared" si="75"/>
        <v>0.55967406124436747</v>
      </c>
      <c r="AZ90" s="55">
        <f t="shared" si="76"/>
        <v>1.2518599686953606</v>
      </c>
      <c r="BB90" s="55">
        <f t="shared" si="77"/>
        <v>1.7534615440513599</v>
      </c>
      <c r="BD90" s="55">
        <f t="shared" si="78"/>
        <v>1.9881144944940188</v>
      </c>
      <c r="BF90" s="55">
        <f t="shared" si="79"/>
        <v>1.920095035452734</v>
      </c>
      <c r="BH90" s="55">
        <f t="shared" si="80"/>
        <v>1.5597585129686107</v>
      </c>
      <c r="BJ90" s="56">
        <f t="shared" si="81"/>
        <v>0.21771714857308155</v>
      </c>
      <c r="BK90" s="57" t="str">
        <f t="shared" si="82"/>
        <v/>
      </c>
      <c r="BM90" s="57">
        <f t="shared" si="83"/>
        <v>2</v>
      </c>
      <c r="BO90" s="57" t="str">
        <f t="shared" si="84"/>
        <v/>
      </c>
      <c r="BQ90" s="57" t="str">
        <f t="shared" si="85"/>
        <v/>
      </c>
      <c r="BS90" s="57" t="str">
        <f t="shared" si="86"/>
        <v/>
      </c>
      <c r="BU90" s="57" t="str">
        <f t="shared" si="87"/>
        <v/>
      </c>
      <c r="BW90" s="57" t="str">
        <f t="shared" si="88"/>
        <v/>
      </c>
      <c r="BY90" s="57" t="str">
        <f t="shared" si="89"/>
        <v/>
      </c>
      <c r="CA90" s="58">
        <f t="shared" si="90"/>
        <v>2</v>
      </c>
      <c r="CB90" s="59" t="str">
        <f t="shared" si="91"/>
        <v>Fast-hyperaccurate</v>
      </c>
      <c r="CI90">
        <f t="shared" si="92"/>
        <v>13</v>
      </c>
      <c r="CJ90">
        <f t="shared" si="93"/>
        <v>0.91038685356652849</v>
      </c>
      <c r="CK90">
        <f t="shared" si="94"/>
        <v>1.1083238897284886</v>
      </c>
    </row>
    <row r="91" spans="2:89" x14ac:dyDescent="0.3">
      <c r="B91" s="22">
        <v>13</v>
      </c>
      <c r="C91" s="22">
        <v>79</v>
      </c>
      <c r="D91" s="22">
        <v>8</v>
      </c>
      <c r="E91" s="23">
        <v>0</v>
      </c>
      <c r="F91" s="22">
        <v>25</v>
      </c>
      <c r="G91" s="22">
        <v>31</v>
      </c>
      <c r="J91">
        <f t="shared" si="51"/>
        <v>0.79611111111111121</v>
      </c>
      <c r="K91">
        <f t="shared" si="59"/>
        <v>1.3621635797736023</v>
      </c>
      <c r="L91" s="33">
        <f t="shared" si="60"/>
        <v>28.597585698020296</v>
      </c>
      <c r="M91">
        <f t="shared" si="52"/>
        <v>28.600934947570003</v>
      </c>
      <c r="O91" s="33">
        <f t="shared" si="53"/>
        <v>33.25925925925926</v>
      </c>
      <c r="P91" s="33">
        <f t="shared" si="54"/>
        <v>-5.5787037037037042</v>
      </c>
      <c r="Q91" s="33">
        <f t="shared" si="55"/>
        <v>-0.5</v>
      </c>
      <c r="S91">
        <f>'Parameters from R'!D$17+'Parameters from R'!D$18*Computation!$O91+'Parameters from R'!D$19*Computation!$P91+'Parameters from R'!D$20*Computation!$O91*Computation!$P91+'Parameters from R'!D$21*Computation!$Q91+'Parameters from R'!D$22*Computation!$O91*Computation!$Q91+'Parameters from R'!D$23*Computation!$P91*Computation!$Q91+'Parameters from R'!D$24*Computation!$O91*Computation!$P91*Computation!$Q91</f>
        <v>21.873250461248286</v>
      </c>
      <c r="T91">
        <f>'Parameters from R'!E$17+'Parameters from R'!E$18*Computation!$O91+'Parameters from R'!E$19*Computation!$P91+'Parameters from R'!E$20*Computation!$O91*Computation!$P91+'Parameters from R'!E$21*Computation!$Q91+'Parameters from R'!E$22*Computation!$O91*Computation!$Q91+'Parameters from R'!E$23*Computation!$P91*Computation!$Q91+'Parameters from R'!E$24*Computation!$O91*Computation!$P91*Computation!$Q91</f>
        <v>29.313824269547325</v>
      </c>
      <c r="U91">
        <f>'Parameters from R'!F$17+'Parameters from R'!F$18*Computation!$O91+'Parameters from R'!F$19*Computation!$P91+'Parameters from R'!F$20*Computation!$O91*Computation!$P91+'Parameters from R'!F$21*Computation!$Q91+'Parameters from R'!F$22*Computation!$O91*Computation!$Q91+'Parameters from R'!F$23*Computation!$P91*Computation!$Q91+'Parameters from R'!F$24*Computation!$O91*Computation!$P91*Computation!$Q91</f>
        <v>27.360086155692731</v>
      </c>
      <c r="V91">
        <f t="shared" si="56"/>
        <v>3.1267495387517137</v>
      </c>
      <c r="W91">
        <f t="shared" si="57"/>
        <v>1.6861757304526748</v>
      </c>
      <c r="X91">
        <f t="shared" si="58"/>
        <v>1.2374995423275656</v>
      </c>
      <c r="Z91" s="21">
        <f>IF(F91="","",V91/'Parameters from R'!$D$25)</f>
        <v>0.767304266217678</v>
      </c>
      <c r="AA91" s="21">
        <f t="shared" si="61"/>
        <v>77.854968374297883</v>
      </c>
      <c r="AB91" s="21">
        <f t="shared" si="62"/>
        <v>4</v>
      </c>
      <c r="AD91" s="21">
        <f>IF(G91="","",X91/'Parameters from R'!$F$25)</f>
        <v>0.39153943628664356</v>
      </c>
      <c r="AE91" s="21">
        <f t="shared" si="63"/>
        <v>65.230072769871001</v>
      </c>
      <c r="AF91" s="21">
        <f t="shared" si="64"/>
        <v>4</v>
      </c>
      <c r="AI91">
        <f t="shared" si="65"/>
        <v>0.767304266217678</v>
      </c>
      <c r="AJ91">
        <f t="shared" si="66"/>
        <v>0.39153943628664356</v>
      </c>
      <c r="AL91" s="48">
        <f t="shared" si="67"/>
        <v>0.76840745176454783</v>
      </c>
      <c r="AM91" s="45">
        <f t="shared" si="68"/>
        <v>0.74436408226415041</v>
      </c>
      <c r="AO91" s="60">
        <f t="shared" si="69"/>
        <v>0.767304266217678</v>
      </c>
      <c r="AP91" s="60">
        <f t="shared" si="70"/>
        <v>0.39153943628664356</v>
      </c>
      <c r="AQ91" s="21">
        <f t="shared" si="71"/>
        <v>0.89073476736875723</v>
      </c>
      <c r="AR91" s="21">
        <f t="shared" si="72"/>
        <v>0.45452345836109043</v>
      </c>
      <c r="AT91" s="55">
        <f t="shared" si="73"/>
        <v>0.46747242192720367</v>
      </c>
      <c r="AV91" s="55">
        <f t="shared" si="74"/>
        <v>0.31227803681796595</v>
      </c>
      <c r="AX91" s="55">
        <f t="shared" si="75"/>
        <v>1.0444869952650531</v>
      </c>
      <c r="AZ91" s="55">
        <f t="shared" si="76"/>
        <v>1.6176822769812258</v>
      </c>
      <c r="BB91" s="55">
        <f t="shared" si="77"/>
        <v>1.9446000963533643</v>
      </c>
      <c r="BD91" s="55">
        <f t="shared" si="78"/>
        <v>1.9754701788994733</v>
      </c>
      <c r="BF91" s="55">
        <f t="shared" si="79"/>
        <v>1.7055928343899023</v>
      </c>
      <c r="BH91" s="55">
        <f t="shared" si="80"/>
        <v>1.1760544420820136</v>
      </c>
      <c r="BJ91" s="56">
        <f t="shared" si="81"/>
        <v>0.31227803681796595</v>
      </c>
      <c r="BK91" s="57" t="str">
        <f t="shared" si="82"/>
        <v/>
      </c>
      <c r="BM91" s="57">
        <f t="shared" si="83"/>
        <v>2</v>
      </c>
      <c r="BO91" s="57" t="str">
        <f t="shared" si="84"/>
        <v/>
      </c>
      <c r="BQ91" s="57" t="str">
        <f t="shared" si="85"/>
        <v/>
      </c>
      <c r="BS91" s="57" t="str">
        <f t="shared" si="86"/>
        <v/>
      </c>
      <c r="BU91" s="57" t="str">
        <f t="shared" si="87"/>
        <v/>
      </c>
      <c r="BW91" s="57" t="str">
        <f t="shared" si="88"/>
        <v/>
      </c>
      <c r="BY91" s="57" t="str">
        <f t="shared" si="89"/>
        <v/>
      </c>
      <c r="CA91" s="58">
        <f t="shared" si="90"/>
        <v>2</v>
      </c>
      <c r="CB91" s="59" t="str">
        <f t="shared" si="91"/>
        <v>Fast-hyperaccurate</v>
      </c>
      <c r="CI91">
        <f t="shared" si="92"/>
        <v>8</v>
      </c>
      <c r="CJ91">
        <f t="shared" si="93"/>
        <v>3.1267495387517137</v>
      </c>
      <c r="CK91">
        <f t="shared" si="94"/>
        <v>1.2374995423275656</v>
      </c>
    </row>
    <row r="92" spans="2:89" x14ac:dyDescent="0.3">
      <c r="B92" s="3">
        <v>120</v>
      </c>
      <c r="C92" s="3">
        <v>79</v>
      </c>
      <c r="D92" s="3">
        <v>8</v>
      </c>
      <c r="E92" s="26">
        <v>0</v>
      </c>
      <c r="F92" s="28">
        <v>26</v>
      </c>
      <c r="G92" s="27">
        <v>34</v>
      </c>
      <c r="J92">
        <f t="shared" si="51"/>
        <v>0.86444444444444435</v>
      </c>
      <c r="K92">
        <f t="shared" si="59"/>
        <v>1.8527054794451341</v>
      </c>
      <c r="L92" s="33">
        <f t="shared" si="60"/>
        <v>32.413984768903369</v>
      </c>
      <c r="M92">
        <f t="shared" si="52"/>
        <v>32.419066202762622</v>
      </c>
      <c r="O92" s="33">
        <f t="shared" si="53"/>
        <v>33.25925925925926</v>
      </c>
      <c r="P92" s="33">
        <f t="shared" si="54"/>
        <v>-5.5787037037037042</v>
      </c>
      <c r="Q92" s="33">
        <f t="shared" si="55"/>
        <v>-0.5</v>
      </c>
      <c r="S92">
        <f>'Parameters from R'!D$17+'Parameters from R'!D$18*Computation!$O92+'Parameters from R'!D$19*Computation!$P92+'Parameters from R'!D$20*Computation!$O92*Computation!$P92+'Parameters from R'!D$21*Computation!$Q92+'Parameters from R'!D$22*Computation!$O92*Computation!$Q92+'Parameters from R'!D$23*Computation!$P92*Computation!$Q92+'Parameters from R'!D$24*Computation!$O92*Computation!$P92*Computation!$Q92</f>
        <v>21.873250461248286</v>
      </c>
      <c r="T92">
        <f>'Parameters from R'!E$17+'Parameters from R'!E$18*Computation!$O92+'Parameters from R'!E$19*Computation!$P92+'Parameters from R'!E$20*Computation!$O92*Computation!$P92+'Parameters from R'!E$21*Computation!$Q92+'Parameters from R'!E$22*Computation!$O92*Computation!$Q92+'Parameters from R'!E$23*Computation!$P92*Computation!$Q92+'Parameters from R'!E$24*Computation!$O92*Computation!$P92*Computation!$Q92</f>
        <v>29.313824269547325</v>
      </c>
      <c r="U92">
        <f>'Parameters from R'!F$17+'Parameters from R'!F$18*Computation!$O92+'Parameters from R'!F$19*Computation!$P92+'Parameters from R'!F$20*Computation!$O92*Computation!$P92+'Parameters from R'!F$21*Computation!$Q92+'Parameters from R'!F$22*Computation!$O92*Computation!$Q92+'Parameters from R'!F$23*Computation!$P92*Computation!$Q92+'Parameters from R'!F$24*Computation!$O92*Computation!$P92*Computation!$Q92</f>
        <v>27.360086155692731</v>
      </c>
      <c r="V92">
        <f t="shared" si="56"/>
        <v>4.1267495387517137</v>
      </c>
      <c r="W92">
        <f t="shared" si="57"/>
        <v>4.6861757304526748</v>
      </c>
      <c r="X92">
        <f t="shared" si="58"/>
        <v>5.053898613210638</v>
      </c>
      <c r="Z92" s="21">
        <f>IF(F92="","",V92/'Parameters from R'!$D$25)</f>
        <v>1.0127042436408802</v>
      </c>
      <c r="AA92" s="21">
        <f t="shared" si="61"/>
        <v>84.439927485862881</v>
      </c>
      <c r="AB92" s="21">
        <f t="shared" si="62"/>
        <v>4</v>
      </c>
      <c r="AD92" s="21">
        <f>IF(G92="","",X92/'Parameters from R'!$F$25)</f>
        <v>1.5990313906253997</v>
      </c>
      <c r="AE92" s="21">
        <f t="shared" si="63"/>
        <v>94.509318606082061</v>
      </c>
      <c r="AF92" s="21">
        <f t="shared" si="64"/>
        <v>4</v>
      </c>
      <c r="AI92">
        <f t="shared" si="65"/>
        <v>1.0127042436408802</v>
      </c>
      <c r="AJ92">
        <f t="shared" si="66"/>
        <v>1.5990313906253997</v>
      </c>
      <c r="AL92" s="48">
        <f t="shared" si="67"/>
        <v>1.6061196936405522</v>
      </c>
      <c r="AM92" s="45">
        <f t="shared" si="68"/>
        <v>0.27532302476527182</v>
      </c>
      <c r="AO92" s="60">
        <f t="shared" si="69"/>
        <v>1.0127042436408802</v>
      </c>
      <c r="AP92" s="60">
        <f t="shared" si="70"/>
        <v>1.5990313906253997</v>
      </c>
      <c r="AQ92" s="21">
        <f t="shared" si="71"/>
        <v>0.53504618470312504</v>
      </c>
      <c r="AR92" s="21">
        <f t="shared" si="72"/>
        <v>0.84482280996350312</v>
      </c>
      <c r="AT92" s="55">
        <f t="shared" si="73"/>
        <v>0.96431718360389584</v>
      </c>
      <c r="AV92" s="55">
        <f t="shared" si="74"/>
        <v>0.22038728058653112</v>
      </c>
      <c r="AX92" s="55">
        <f t="shared" si="75"/>
        <v>0.55709458808445955</v>
      </c>
      <c r="AZ92" s="55">
        <f t="shared" si="76"/>
        <v>1.2497638557946078</v>
      </c>
      <c r="BB92" s="55">
        <f t="shared" si="77"/>
        <v>1.7521679055975914</v>
      </c>
      <c r="BD92" s="55">
        <f t="shared" si="78"/>
        <v>1.9878202752149585</v>
      </c>
      <c r="BF92" s="55">
        <f t="shared" si="79"/>
        <v>1.9208450275665152</v>
      </c>
      <c r="BH92" s="55">
        <f t="shared" si="80"/>
        <v>1.5614385369746049</v>
      </c>
      <c r="BJ92" s="56">
        <f t="shared" si="81"/>
        <v>0.22038728058653112</v>
      </c>
      <c r="BK92" s="57" t="str">
        <f t="shared" si="82"/>
        <v/>
      </c>
      <c r="BM92" s="57">
        <f t="shared" si="83"/>
        <v>2</v>
      </c>
      <c r="BO92" s="57" t="str">
        <f t="shared" si="84"/>
        <v/>
      </c>
      <c r="BQ92" s="57" t="str">
        <f t="shared" si="85"/>
        <v/>
      </c>
      <c r="BS92" s="57" t="str">
        <f t="shared" si="86"/>
        <v/>
      </c>
      <c r="BU92" s="57" t="str">
        <f t="shared" si="87"/>
        <v/>
      </c>
      <c r="BW92" s="57" t="str">
        <f t="shared" si="88"/>
        <v/>
      </c>
      <c r="BY92" s="57" t="str">
        <f t="shared" si="89"/>
        <v/>
      </c>
      <c r="CA92" s="58">
        <f t="shared" si="90"/>
        <v>2</v>
      </c>
      <c r="CB92" s="59" t="str">
        <f t="shared" si="91"/>
        <v>Fast-hyperaccurate</v>
      </c>
      <c r="CI92">
        <f t="shared" si="92"/>
        <v>8</v>
      </c>
      <c r="CJ92">
        <f t="shared" si="93"/>
        <v>4.1267495387517137</v>
      </c>
      <c r="CK92">
        <f t="shared" si="94"/>
        <v>5.053898613210638</v>
      </c>
    </row>
    <row r="93" spans="2:89" x14ac:dyDescent="0.3">
      <c r="B93" s="3">
        <v>133</v>
      </c>
      <c r="C93" s="3">
        <v>79</v>
      </c>
      <c r="D93" s="3">
        <v>10</v>
      </c>
      <c r="E93" s="26">
        <v>0</v>
      </c>
      <c r="F93" s="3">
        <v>13</v>
      </c>
      <c r="G93" s="3">
        <v>22</v>
      </c>
      <c r="J93">
        <f t="shared" si="51"/>
        <v>0.59111111111111114</v>
      </c>
      <c r="K93">
        <f t="shared" si="59"/>
        <v>0.36856055117271358</v>
      </c>
      <c r="L93" s="33">
        <f t="shared" si="60"/>
        <v>20.867388384155451</v>
      </c>
      <c r="M93">
        <f t="shared" si="52"/>
        <v>20.868974793169162</v>
      </c>
      <c r="O93" s="33">
        <f t="shared" si="53"/>
        <v>33.25925925925926</v>
      </c>
      <c r="P93" s="33">
        <f t="shared" si="54"/>
        <v>-3.5787037037037042</v>
      </c>
      <c r="Q93" s="33">
        <f t="shared" si="55"/>
        <v>-0.5</v>
      </c>
      <c r="S93">
        <f>'Parameters from R'!D$17+'Parameters from R'!D$18*Computation!$O93+'Parameters from R'!D$19*Computation!$P93+'Parameters from R'!D$20*Computation!$O93*Computation!$P93+'Parameters from R'!D$21*Computation!$Q93+'Parameters from R'!D$22*Computation!$O93*Computation!$Q93+'Parameters from R'!D$23*Computation!$P93*Computation!$Q93+'Parameters from R'!D$24*Computation!$O93*Computation!$P93*Computation!$Q93</f>
        <v>23.094716387174213</v>
      </c>
      <c r="T93">
        <f>'Parameters from R'!E$17+'Parameters from R'!E$18*Computation!$O93+'Parameters from R'!E$19*Computation!$P93+'Parameters from R'!E$20*Computation!$O93*Computation!$P93+'Parameters from R'!E$21*Computation!$Q93+'Parameters from R'!E$22*Computation!$O93*Computation!$Q93+'Parameters from R'!E$23*Computation!$P93*Computation!$Q93+'Parameters from R'!E$24*Computation!$O93*Computation!$P93*Computation!$Q93</f>
        <v>29.833988713991769</v>
      </c>
      <c r="U93">
        <f>'Parameters from R'!F$17+'Parameters from R'!F$18*Computation!$O93+'Parameters from R'!F$19*Computation!$P93+'Parameters from R'!F$20*Computation!$O93*Computation!$P93+'Parameters from R'!F$21*Computation!$Q93+'Parameters from R'!F$22*Computation!$O93*Computation!$Q93+'Parameters from R'!F$23*Computation!$P93*Computation!$Q93+'Parameters from R'!F$24*Computation!$O93*Computation!$P93*Computation!$Q93</f>
        <v>27.845412081618655</v>
      </c>
      <c r="V93">
        <f t="shared" si="56"/>
        <v>-10.094716387174213</v>
      </c>
      <c r="W93">
        <f t="shared" si="57"/>
        <v>-7.8339887139917685</v>
      </c>
      <c r="X93">
        <f t="shared" si="58"/>
        <v>-6.9780236974632039</v>
      </c>
      <c r="Z93" s="21">
        <f>IF(F93="","",V93/'Parameters from R'!$D$25)</f>
        <v>-2.4772431735061797</v>
      </c>
      <c r="AA93" s="21">
        <f t="shared" si="61"/>
        <v>0.66200829615259571</v>
      </c>
      <c r="AB93" s="21">
        <f t="shared" si="62"/>
        <v>0</v>
      </c>
      <c r="AD93" s="21">
        <f>IF(G93="","",X93/'Parameters from R'!$F$25)</f>
        <v>-2.2078161417019566</v>
      </c>
      <c r="AE93" s="21">
        <f t="shared" si="63"/>
        <v>1.3628546188197552</v>
      </c>
      <c r="AF93" s="21">
        <f t="shared" si="64"/>
        <v>0</v>
      </c>
      <c r="AI93">
        <f t="shared" si="65"/>
        <v>-2.4772431735061797</v>
      </c>
      <c r="AJ93">
        <f t="shared" si="66"/>
        <v>-2.2078161417019566</v>
      </c>
      <c r="AL93" s="48">
        <f t="shared" si="67"/>
        <v>2.6720370821939254</v>
      </c>
      <c r="AM93" s="45">
        <f t="shared" si="68"/>
        <v>2.8158920461546555E-2</v>
      </c>
      <c r="AO93" s="60">
        <f t="shared" si="69"/>
        <v>-2.4772431735061797</v>
      </c>
      <c r="AP93" s="60">
        <f t="shared" si="70"/>
        <v>-2.2078161417019566</v>
      </c>
      <c r="AQ93" s="21">
        <f t="shared" si="71"/>
        <v>-0.74653744106103226</v>
      </c>
      <c r="AR93" s="21">
        <f t="shared" si="72"/>
        <v>-0.66534340689154325</v>
      </c>
      <c r="AT93" s="55">
        <f t="shared" si="73"/>
        <v>1.868976961367385</v>
      </c>
      <c r="AV93" s="55">
        <f t="shared" si="74"/>
        <v>1.9991750907885377</v>
      </c>
      <c r="AX93" s="55">
        <f t="shared" si="75"/>
        <v>1.8250169352044616</v>
      </c>
      <c r="AZ93" s="55">
        <f t="shared" si="76"/>
        <v>1.3730164950552211</v>
      </c>
      <c r="BB93" s="55">
        <f t="shared" si="77"/>
        <v>0.71198673995934458</v>
      </c>
      <c r="BD93" s="55">
        <f t="shared" si="78"/>
        <v>5.743654211947237E-2</v>
      </c>
      <c r="BF93" s="55">
        <f t="shared" si="79"/>
        <v>0.81811563132415055</v>
      </c>
      <c r="BH93" s="55">
        <f t="shared" si="80"/>
        <v>1.4542440318963925</v>
      </c>
      <c r="BJ93" s="56">
        <f t="shared" si="81"/>
        <v>5.743654211947237E-2</v>
      </c>
      <c r="BK93" s="57" t="str">
        <f t="shared" si="82"/>
        <v/>
      </c>
      <c r="BM93" s="57" t="str">
        <f t="shared" si="83"/>
        <v/>
      </c>
      <c r="BO93" s="57" t="str">
        <f t="shared" si="84"/>
        <v/>
      </c>
      <c r="BQ93" s="57" t="str">
        <f t="shared" si="85"/>
        <v/>
      </c>
      <c r="BS93" s="57" t="str">
        <f t="shared" si="86"/>
        <v/>
      </c>
      <c r="BU93" s="57">
        <f t="shared" si="87"/>
        <v>6</v>
      </c>
      <c r="BW93" s="57" t="str">
        <f t="shared" si="88"/>
        <v/>
      </c>
      <c r="BY93" s="57" t="str">
        <f t="shared" si="89"/>
        <v/>
      </c>
      <c r="CA93" s="58">
        <f t="shared" si="90"/>
        <v>6</v>
      </c>
      <c r="CB93" s="59" t="str">
        <f t="shared" si="91"/>
        <v>Slow-inaccurate</v>
      </c>
      <c r="CI93">
        <f t="shared" si="92"/>
        <v>10</v>
      </c>
      <c r="CJ93">
        <f t="shared" si="93"/>
        <v>-10.094716387174213</v>
      </c>
      <c r="CK93">
        <f t="shared" si="94"/>
        <v>-6.9780236974632039</v>
      </c>
    </row>
    <row r="94" spans="2:89" x14ac:dyDescent="0.3">
      <c r="B94" s="30">
        <v>9</v>
      </c>
      <c r="C94" s="30">
        <v>86</v>
      </c>
      <c r="D94" s="30">
        <v>6</v>
      </c>
      <c r="E94" s="31">
        <v>0</v>
      </c>
      <c r="F94" s="30">
        <v>16</v>
      </c>
      <c r="G94" s="30">
        <v>31</v>
      </c>
      <c r="J94">
        <f t="shared" si="51"/>
        <v>0.79611111111111121</v>
      </c>
      <c r="K94">
        <f t="shared" si="59"/>
        <v>1.3621635797736023</v>
      </c>
      <c r="L94" s="33">
        <f t="shared" si="60"/>
        <v>28.597585698020296</v>
      </c>
      <c r="M94">
        <f t="shared" si="52"/>
        <v>28.600934947570003</v>
      </c>
      <c r="O94" s="33">
        <f t="shared" si="53"/>
        <v>40.25925925925926</v>
      </c>
      <c r="P94" s="33">
        <f t="shared" si="54"/>
        <v>-7.5787037037037042</v>
      </c>
      <c r="Q94" s="33">
        <f t="shared" si="55"/>
        <v>-0.5</v>
      </c>
      <c r="S94">
        <f>'Parameters from R'!D$17+'Parameters from R'!D$18*Computation!$O94+'Parameters from R'!D$19*Computation!$P94+'Parameters from R'!D$20*Computation!$O94*Computation!$P94+'Parameters from R'!D$21*Computation!$Q94+'Parameters from R'!D$22*Computation!$O94*Computation!$Q94+'Parameters from R'!D$23*Computation!$P94*Computation!$Q94+'Parameters from R'!D$24*Computation!$O94*Computation!$P94*Computation!$Q94</f>
        <v>19.127331989026061</v>
      </c>
      <c r="T94">
        <f>'Parameters from R'!E$17+'Parameters from R'!E$18*Computation!$O94+'Parameters from R'!E$19*Computation!$P94+'Parameters from R'!E$20*Computation!$O94*Computation!$P94+'Parameters from R'!E$21*Computation!$Q94+'Parameters from R'!E$22*Computation!$O94*Computation!$Q94+'Parameters from R'!E$23*Computation!$P94*Computation!$Q94+'Parameters from R'!E$24*Computation!$O94*Computation!$P94*Computation!$Q94</f>
        <v>28.193155102880656</v>
      </c>
      <c r="U94">
        <f>'Parameters from R'!F$17+'Parameters from R'!F$18*Computation!$O94+'Parameters from R'!F$19*Computation!$P94+'Parameters from R'!F$20*Computation!$O94*Computation!$P94+'Parameters from R'!F$21*Computation!$Q94+'Parameters from R'!F$22*Computation!$O94*Computation!$Q94+'Parameters from R'!F$23*Computation!$P94*Computation!$Q94+'Parameters from R'!F$24*Computation!$O94*Computation!$P94*Computation!$Q94</f>
        <v>26.289208933470508</v>
      </c>
      <c r="V94">
        <f t="shared" si="56"/>
        <v>-3.1273319890260609</v>
      </c>
      <c r="W94">
        <f t="shared" si="57"/>
        <v>2.806844897119344</v>
      </c>
      <c r="X94">
        <f t="shared" si="58"/>
        <v>2.3083767645497879</v>
      </c>
      <c r="Z94" s="21">
        <f>IF(F94="","",V94/'Parameters from R'!$D$25)</f>
        <v>-0.76744719950185303</v>
      </c>
      <c r="AA94" s="21">
        <f t="shared" si="61"/>
        <v>22.140783739084046</v>
      </c>
      <c r="AB94" s="21">
        <f t="shared" si="62"/>
        <v>2</v>
      </c>
      <c r="AD94" s="21">
        <f>IF(G94="","",X94/'Parameters from R'!$F$25)</f>
        <v>0.73036030011699926</v>
      </c>
      <c r="AE94" s="21">
        <f t="shared" si="63"/>
        <v>76.741501080806813</v>
      </c>
      <c r="AF94" s="21">
        <f t="shared" si="64"/>
        <v>4</v>
      </c>
      <c r="AI94">
        <f t="shared" si="65"/>
        <v>-0.76744719950185303</v>
      </c>
      <c r="AJ94">
        <f t="shared" si="66"/>
        <v>0.73036030011699926</v>
      </c>
      <c r="AL94" s="48">
        <f t="shared" si="67"/>
        <v>1.5876433642807239</v>
      </c>
      <c r="AM94" s="45">
        <f t="shared" si="68"/>
        <v>0.28356731932335189</v>
      </c>
      <c r="AO94" s="60">
        <f t="shared" si="69"/>
        <v>-0.76744719950185303</v>
      </c>
      <c r="AP94" s="60">
        <f t="shared" si="70"/>
        <v>0.73036030011699926</v>
      </c>
      <c r="AQ94" s="21">
        <f t="shared" si="71"/>
        <v>-0.72439327727372704</v>
      </c>
      <c r="AR94" s="21">
        <f t="shared" si="72"/>
        <v>0.68938695943615669</v>
      </c>
      <c r="AT94" s="55">
        <f t="shared" si="73"/>
        <v>1.8570908848377492</v>
      </c>
      <c r="AV94" s="55">
        <f t="shared" si="74"/>
        <v>1.4316097266554999</v>
      </c>
      <c r="AX94" s="55">
        <f t="shared" si="75"/>
        <v>0.7881789651644393</v>
      </c>
      <c r="AZ94" s="55">
        <f t="shared" si="76"/>
        <v>2.4755101087204169E-2</v>
      </c>
      <c r="BB94" s="55">
        <f t="shared" si="77"/>
        <v>0.74243750272500764</v>
      </c>
      <c r="BD94" s="55">
        <f t="shared" si="78"/>
        <v>1.3966007269600589</v>
      </c>
      <c r="BF94" s="55">
        <f t="shared" si="79"/>
        <v>1.8381441507325569</v>
      </c>
      <c r="BH94" s="55">
        <f t="shared" si="80"/>
        <v>1.9998467903742432</v>
      </c>
      <c r="BJ94" s="56">
        <f t="shared" si="81"/>
        <v>2.4755101087204169E-2</v>
      </c>
      <c r="BK94" s="57" t="str">
        <f t="shared" si="82"/>
        <v/>
      </c>
      <c r="BM94" s="57" t="str">
        <f t="shared" si="83"/>
        <v/>
      </c>
      <c r="BO94" s="57" t="str">
        <f t="shared" si="84"/>
        <v/>
      </c>
      <c r="BQ94" s="57">
        <f t="shared" si="85"/>
        <v>4</v>
      </c>
      <c r="BS94" s="57" t="str">
        <f t="shared" si="86"/>
        <v/>
      </c>
      <c r="BU94" s="57" t="str">
        <f t="shared" si="87"/>
        <v/>
      </c>
      <c r="BW94" s="57" t="str">
        <f t="shared" si="88"/>
        <v/>
      </c>
      <c r="BY94" s="57" t="str">
        <f t="shared" si="89"/>
        <v/>
      </c>
      <c r="CA94" s="58">
        <f t="shared" si="90"/>
        <v>4</v>
      </c>
      <c r="CB94" s="59" t="str">
        <f t="shared" si="91"/>
        <v>Slow-hyperaccurate</v>
      </c>
      <c r="CI94">
        <f t="shared" si="92"/>
        <v>6</v>
      </c>
      <c r="CJ94">
        <f t="shared" si="93"/>
        <v>-3.1273319890260609</v>
      </c>
      <c r="CK94">
        <f t="shared" si="94"/>
        <v>2.3083767645497879</v>
      </c>
    </row>
    <row r="95" spans="2:89" x14ac:dyDescent="0.3">
      <c r="B95" s="22">
        <v>30</v>
      </c>
      <c r="C95" s="22">
        <v>21</v>
      </c>
      <c r="D95" s="22">
        <v>13</v>
      </c>
      <c r="E95" s="23">
        <v>1</v>
      </c>
      <c r="F95" s="22">
        <v>32</v>
      </c>
      <c r="G95" s="22">
        <v>34</v>
      </c>
      <c r="J95">
        <f t="shared" si="51"/>
        <v>0.86444444444444435</v>
      </c>
      <c r="K95">
        <f t="shared" si="59"/>
        <v>1.8527054794451341</v>
      </c>
      <c r="L95" s="33">
        <f t="shared" si="60"/>
        <v>32.413984768903369</v>
      </c>
      <c r="M95">
        <f t="shared" si="52"/>
        <v>32.419066202762622</v>
      </c>
      <c r="O95" s="33">
        <f t="shared" si="53"/>
        <v>-24.74074074074074</v>
      </c>
      <c r="P95" s="33">
        <f t="shared" si="54"/>
        <v>-0.57870370370370416</v>
      </c>
      <c r="Q95" s="33">
        <f t="shared" si="55"/>
        <v>0.5</v>
      </c>
      <c r="S95">
        <f>'Parameters from R'!D$17+'Parameters from R'!D$18*Computation!$O95+'Parameters from R'!D$19*Computation!$P95+'Parameters from R'!D$20*Computation!$O95*Computation!$P95+'Parameters from R'!D$21*Computation!$Q95+'Parameters from R'!D$22*Computation!$O95*Computation!$Q95+'Parameters from R'!D$23*Computation!$P95*Computation!$Q95+'Parameters from R'!D$24*Computation!$O95*Computation!$P95*Computation!$Q95</f>
        <v>27.458484257544583</v>
      </c>
      <c r="T95">
        <f>'Parameters from R'!E$17+'Parameters from R'!E$18*Computation!$O95+'Parameters from R'!E$19*Computation!$P95+'Parameters from R'!E$20*Computation!$O95*Computation!$P95+'Parameters from R'!E$21*Computation!$Q95+'Parameters from R'!E$22*Computation!$O95*Computation!$Q95+'Parameters from R'!E$23*Computation!$P95*Computation!$Q95+'Parameters from R'!E$24*Computation!$O95*Computation!$P95*Computation!$Q95</f>
        <v>31.301785936213992</v>
      </c>
      <c r="U95">
        <f>'Parameters from R'!F$17+'Parameters from R'!F$18*Computation!$O95+'Parameters from R'!F$19*Computation!$P95+'Parameters from R'!F$20*Computation!$O95*Computation!$P95+'Parameters from R'!F$21*Computation!$Q95+'Parameters from R'!F$22*Computation!$O95*Computation!$Q95+'Parameters from R'!F$23*Computation!$P95*Computation!$Q95+'Parameters from R'!F$24*Computation!$O95*Computation!$P95*Computation!$Q95</f>
        <v>29.241701711248282</v>
      </c>
      <c r="V95">
        <f t="shared" si="56"/>
        <v>4.5415157424554167</v>
      </c>
      <c r="W95">
        <f t="shared" si="57"/>
        <v>2.6982140637860077</v>
      </c>
      <c r="X95">
        <f t="shared" si="58"/>
        <v>3.1722830576550862</v>
      </c>
      <c r="Z95" s="21">
        <f>IF(F95="","",V95/'Parameters from R'!$D$25)</f>
        <v>1.1144878606656761</v>
      </c>
      <c r="AA95" s="21">
        <f t="shared" si="61"/>
        <v>86.74650252935399</v>
      </c>
      <c r="AB95" s="21">
        <f t="shared" si="62"/>
        <v>4</v>
      </c>
      <c r="AD95" s="21">
        <f>IF(G95="","",X95/'Parameters from R'!$F$25)</f>
        <v>1.0036964682829481</v>
      </c>
      <c r="AE95" s="21">
        <f t="shared" si="63"/>
        <v>84.22375300516903</v>
      </c>
      <c r="AF95" s="21">
        <f t="shared" si="64"/>
        <v>4</v>
      </c>
      <c r="AI95">
        <f t="shared" si="65"/>
        <v>1.1144878606656761</v>
      </c>
      <c r="AJ95">
        <f t="shared" si="66"/>
        <v>1.0036964682829481</v>
      </c>
      <c r="AL95" s="48">
        <f t="shared" si="67"/>
        <v>1.2068749038407913</v>
      </c>
      <c r="AM95" s="45">
        <f t="shared" si="68"/>
        <v>0.48274171652189346</v>
      </c>
      <c r="AO95" s="60">
        <f t="shared" si="69"/>
        <v>1.1144878606656761</v>
      </c>
      <c r="AP95" s="60">
        <f t="shared" si="70"/>
        <v>1.0036964682829481</v>
      </c>
      <c r="AQ95" s="21">
        <f t="shared" si="71"/>
        <v>0.74307616152957678</v>
      </c>
      <c r="AR95" s="21">
        <f t="shared" si="72"/>
        <v>0.66920685753096554</v>
      </c>
      <c r="AT95" s="55">
        <f t="shared" si="73"/>
        <v>0.71683169359400267</v>
      </c>
      <c r="AV95" s="55">
        <f t="shared" si="74"/>
        <v>5.2251320895843799E-2</v>
      </c>
      <c r="AX95" s="55">
        <f t="shared" si="75"/>
        <v>0.8133795454387015</v>
      </c>
      <c r="AZ95" s="55">
        <f t="shared" si="76"/>
        <v>1.4506781074924573</v>
      </c>
      <c r="BB95" s="55">
        <f t="shared" si="77"/>
        <v>1.8671240781102774</v>
      </c>
      <c r="BD95" s="55">
        <f t="shared" si="78"/>
        <v>1.9993173333577239</v>
      </c>
      <c r="BF95" s="55">
        <f t="shared" si="79"/>
        <v>1.8271326484582149</v>
      </c>
      <c r="BH95" s="55">
        <f t="shared" si="80"/>
        <v>1.3767835808296462</v>
      </c>
      <c r="BJ95" s="56">
        <f t="shared" si="81"/>
        <v>5.2251320895843799E-2</v>
      </c>
      <c r="BK95" s="57" t="str">
        <f t="shared" si="82"/>
        <v/>
      </c>
      <c r="BM95" s="57">
        <f t="shared" si="83"/>
        <v>2</v>
      </c>
      <c r="BO95" s="57" t="str">
        <f t="shared" si="84"/>
        <v/>
      </c>
      <c r="BQ95" s="57" t="str">
        <f t="shared" si="85"/>
        <v/>
      </c>
      <c r="BS95" s="57" t="str">
        <f t="shared" si="86"/>
        <v/>
      </c>
      <c r="BU95" s="57" t="str">
        <f t="shared" si="87"/>
        <v/>
      </c>
      <c r="BW95" s="57" t="str">
        <f t="shared" si="88"/>
        <v/>
      </c>
      <c r="BY95" s="57" t="str">
        <f t="shared" si="89"/>
        <v/>
      </c>
      <c r="CA95" s="58">
        <f t="shared" si="90"/>
        <v>2</v>
      </c>
      <c r="CB95" s="59" t="str">
        <f t="shared" si="91"/>
        <v>Fast-hyperaccurate</v>
      </c>
      <c r="CI95">
        <f t="shared" si="92"/>
        <v>13</v>
      </c>
      <c r="CJ95">
        <f t="shared" si="93"/>
        <v>4.5415157424554167</v>
      </c>
      <c r="CK95">
        <f t="shared" si="94"/>
        <v>3.1722830576550862</v>
      </c>
    </row>
    <row r="96" spans="2:89" x14ac:dyDescent="0.3">
      <c r="B96" s="22">
        <v>37</v>
      </c>
      <c r="C96" s="22">
        <v>21</v>
      </c>
      <c r="D96" s="22">
        <v>14</v>
      </c>
      <c r="E96" s="23">
        <v>1</v>
      </c>
      <c r="F96" s="22">
        <v>27</v>
      </c>
      <c r="G96" s="22">
        <v>28</v>
      </c>
      <c r="J96">
        <f t="shared" si="51"/>
        <v>0.72777777777777786</v>
      </c>
      <c r="K96">
        <f t="shared" si="59"/>
        <v>0.98337702509052527</v>
      </c>
      <c r="L96" s="33">
        <f t="shared" si="60"/>
        <v>25.650639359035857</v>
      </c>
      <c r="M96">
        <f t="shared" si="52"/>
        <v>25.653116876054831</v>
      </c>
      <c r="O96" s="33">
        <f t="shared" si="53"/>
        <v>-24.74074074074074</v>
      </c>
      <c r="P96" s="33">
        <f t="shared" si="54"/>
        <v>0.42129629629629584</v>
      </c>
      <c r="Q96" s="33">
        <f t="shared" si="55"/>
        <v>0.5</v>
      </c>
      <c r="S96">
        <f>'Parameters from R'!D$17+'Parameters from R'!D$18*Computation!$O96+'Parameters from R'!D$19*Computation!$P96+'Parameters from R'!D$20*Computation!$O96*Computation!$P96+'Parameters from R'!D$21*Computation!$Q96+'Parameters from R'!D$22*Computation!$O96*Computation!$Q96+'Parameters from R'!D$23*Computation!$P96*Computation!$Q96+'Parameters from R'!D$24*Computation!$O96*Computation!$P96*Computation!$Q96</f>
        <v>26.938797220507546</v>
      </c>
      <c r="T96">
        <f>'Parameters from R'!E$17+'Parameters from R'!E$18*Computation!$O96+'Parameters from R'!E$19*Computation!$P96+'Parameters from R'!E$20*Computation!$O96*Computation!$P96+'Parameters from R'!E$21*Computation!$Q96+'Parameters from R'!E$22*Computation!$O96*Computation!$Q96+'Parameters from R'!E$23*Computation!$P96*Computation!$Q96+'Parameters from R'!E$24*Computation!$O96*Computation!$P96*Computation!$Q96</f>
        <v>31.078148158436218</v>
      </c>
      <c r="U96">
        <f>'Parameters from R'!F$17+'Parameters from R'!F$18*Computation!$O96+'Parameters from R'!F$19*Computation!$P96+'Parameters from R'!F$20*Computation!$O96*Computation!$P96+'Parameters from R'!F$21*Computation!$Q96+'Parameters from R'!F$22*Computation!$O96*Computation!$Q96+'Parameters from R'!F$23*Computation!$P96*Computation!$Q96+'Parameters from R'!F$24*Computation!$O96*Computation!$P96*Computation!$Q96</f>
        <v>29.027324674211247</v>
      </c>
      <c r="V96">
        <f t="shared" si="56"/>
        <v>6.120277949245434E-2</v>
      </c>
      <c r="W96">
        <f t="shared" si="57"/>
        <v>-3.0781481584362176</v>
      </c>
      <c r="X96">
        <f t="shared" si="58"/>
        <v>-3.3766853151753899</v>
      </c>
      <c r="Z96" s="21">
        <f>IF(F96="","",V96/'Parameters from R'!$D$25)</f>
        <v>1.501916070568551E-2</v>
      </c>
      <c r="AA96" s="21">
        <f t="shared" si="61"/>
        <v>50.599155296318024</v>
      </c>
      <c r="AB96" s="21">
        <f t="shared" si="62"/>
        <v>4</v>
      </c>
      <c r="AD96" s="21">
        <f>IF(G96="","",X96/'Parameters from R'!$F$25)</f>
        <v>-1.06836844750218</v>
      </c>
      <c r="AE96" s="21">
        <f t="shared" si="63"/>
        <v>14.267717199820648</v>
      </c>
      <c r="AF96" s="21">
        <f t="shared" si="64"/>
        <v>2</v>
      </c>
      <c r="AI96">
        <f t="shared" si="65"/>
        <v>1.501916070568551E-2</v>
      </c>
      <c r="AJ96">
        <f t="shared" si="66"/>
        <v>-1.06836844750218</v>
      </c>
      <c r="AL96" s="48">
        <f t="shared" si="67"/>
        <v>1.2943355587717282</v>
      </c>
      <c r="AM96" s="45">
        <f t="shared" si="68"/>
        <v>0.43272525414778129</v>
      </c>
      <c r="AO96" s="60">
        <f t="shared" si="69"/>
        <v>1.501916070568551E-2</v>
      </c>
      <c r="AP96" s="60">
        <f t="shared" si="70"/>
        <v>-1.06836844750218</v>
      </c>
      <c r="AQ96" s="21">
        <f t="shared" si="71"/>
        <v>1.4056645771260102E-2</v>
      </c>
      <c r="AR96" s="21">
        <f t="shared" si="72"/>
        <v>-0.99990120047415765</v>
      </c>
      <c r="AT96" s="55">
        <f t="shared" si="73"/>
        <v>1.4042388359739522</v>
      </c>
      <c r="AV96" s="55">
        <f t="shared" si="74"/>
        <v>1.8423340467061076</v>
      </c>
      <c r="AX96" s="55">
        <f t="shared" si="75"/>
        <v>1.9999505996269797</v>
      </c>
      <c r="AZ96" s="55">
        <f t="shared" si="76"/>
        <v>1.8530928033519756</v>
      </c>
      <c r="BB96" s="55">
        <f t="shared" si="77"/>
        <v>1.4241184260947264</v>
      </c>
      <c r="BD96" s="55">
        <f t="shared" si="78"/>
        <v>0.77833492813023497</v>
      </c>
      <c r="BF96" s="55">
        <f t="shared" si="79"/>
        <v>1.4056992981608519E-2</v>
      </c>
      <c r="BH96" s="55">
        <f t="shared" si="80"/>
        <v>0.75236099192150918</v>
      </c>
      <c r="BJ96" s="56">
        <f t="shared" si="81"/>
        <v>1.4056992981608519E-2</v>
      </c>
      <c r="BK96" s="57" t="str">
        <f t="shared" si="82"/>
        <v/>
      </c>
      <c r="BM96" s="57" t="str">
        <f t="shared" si="83"/>
        <v/>
      </c>
      <c r="BO96" s="57" t="str">
        <f t="shared" si="84"/>
        <v/>
      </c>
      <c r="BQ96" s="57" t="str">
        <f t="shared" si="85"/>
        <v/>
      </c>
      <c r="BS96" s="57" t="str">
        <f t="shared" si="86"/>
        <v/>
      </c>
      <c r="BU96" s="57" t="str">
        <f t="shared" si="87"/>
        <v/>
      </c>
      <c r="BW96" s="57">
        <f t="shared" si="88"/>
        <v>7</v>
      </c>
      <c r="BY96" s="57" t="str">
        <f t="shared" si="89"/>
        <v/>
      </c>
      <c r="CA96" s="58">
        <f t="shared" si="90"/>
        <v>7</v>
      </c>
      <c r="CB96" s="59" t="str">
        <f t="shared" si="91"/>
        <v>Inaccurate</v>
      </c>
      <c r="CI96">
        <f t="shared" si="92"/>
        <v>14</v>
      </c>
      <c r="CJ96">
        <f t="shared" si="93"/>
        <v>6.120277949245434E-2</v>
      </c>
      <c r="CK96">
        <f t="shared" si="94"/>
        <v>-3.3766853151753899</v>
      </c>
    </row>
    <row r="97" spans="2:89" x14ac:dyDescent="0.3">
      <c r="B97" s="22">
        <v>39</v>
      </c>
      <c r="C97" s="22">
        <v>22</v>
      </c>
      <c r="D97" s="22">
        <v>13</v>
      </c>
      <c r="E97" s="23">
        <v>1</v>
      </c>
      <c r="F97" s="22">
        <v>28</v>
      </c>
      <c r="G97" s="22">
        <v>32</v>
      </c>
      <c r="J97">
        <f t="shared" si="51"/>
        <v>0.81888888888888878</v>
      </c>
      <c r="K97">
        <f t="shared" si="59"/>
        <v>1.5088376913825734</v>
      </c>
      <c r="L97" s="33">
        <f t="shared" si="60"/>
        <v>29.738705230606403</v>
      </c>
      <c r="M97">
        <f t="shared" si="52"/>
        <v>29.742488137206898</v>
      </c>
      <c r="O97" s="33">
        <f t="shared" si="53"/>
        <v>-23.74074074074074</v>
      </c>
      <c r="P97" s="33">
        <f t="shared" si="54"/>
        <v>-0.57870370370370416</v>
      </c>
      <c r="Q97" s="33">
        <f t="shared" si="55"/>
        <v>0.5</v>
      </c>
      <c r="S97">
        <f>'Parameters from R'!D$17+'Parameters from R'!D$18*Computation!$O97+'Parameters from R'!D$19*Computation!$P97+'Parameters from R'!D$20*Computation!$O97*Computation!$P97+'Parameters from R'!D$21*Computation!$Q97+'Parameters from R'!D$22*Computation!$O97*Computation!$Q97+'Parameters from R'!D$23*Computation!$P97*Computation!$Q97+'Parameters from R'!D$24*Computation!$O97*Computation!$P97*Computation!$Q97</f>
        <v>27.4403953223594</v>
      </c>
      <c r="T97">
        <f>'Parameters from R'!E$17+'Parameters from R'!E$18*Computation!$O97+'Parameters from R'!E$19*Computation!$P97+'Parameters from R'!E$20*Computation!$O97*Computation!$P97+'Parameters from R'!E$21*Computation!$Q97+'Parameters from R'!E$22*Computation!$O97*Computation!$Q97+'Parameters from R'!E$23*Computation!$P97*Computation!$Q97+'Parameters from R'!E$24*Computation!$O97*Computation!$P97*Computation!$Q97</f>
        <v>31.274379547325104</v>
      </c>
      <c r="U97">
        <f>'Parameters from R'!F$17+'Parameters from R'!F$18*Computation!$O97+'Parameters from R'!F$19*Computation!$P97+'Parameters from R'!F$20*Computation!$O97*Computation!$P97+'Parameters from R'!F$21*Computation!$Q97+'Parameters from R'!F$22*Computation!$O97*Computation!$Q97+'Parameters from R'!F$23*Computation!$P97*Computation!$Q97+'Parameters from R'!F$24*Computation!$O97*Computation!$P97*Computation!$Q97</f>
        <v>29.213211526063098</v>
      </c>
      <c r="V97">
        <f t="shared" si="56"/>
        <v>0.55960467764059985</v>
      </c>
      <c r="W97">
        <f t="shared" si="57"/>
        <v>0.72562045267489594</v>
      </c>
      <c r="X97">
        <f t="shared" si="58"/>
        <v>0.52549370454330457</v>
      </c>
      <c r="Z97" s="21">
        <f>IF(F97="","",V97/'Parameters from R'!$D$25)</f>
        <v>0.13732697525892149</v>
      </c>
      <c r="AA97" s="21">
        <f t="shared" si="61"/>
        <v>55.461382537503965</v>
      </c>
      <c r="AB97" s="21">
        <f t="shared" si="62"/>
        <v>4</v>
      </c>
      <c r="AD97" s="21">
        <f>IF(G97="","",X97/'Parameters from R'!$F$25)</f>
        <v>0.16626390702502833</v>
      </c>
      <c r="AE97" s="21">
        <f t="shared" si="63"/>
        <v>56.602536565750938</v>
      </c>
      <c r="AF97" s="21">
        <f t="shared" si="64"/>
        <v>4</v>
      </c>
      <c r="AI97">
        <f t="shared" si="65"/>
        <v>0.13732697525892149</v>
      </c>
      <c r="AJ97">
        <f t="shared" si="66"/>
        <v>0.16626390702502833</v>
      </c>
      <c r="AL97" s="48">
        <f t="shared" si="67"/>
        <v>0.17486643093751084</v>
      </c>
      <c r="AM97" s="45">
        <f t="shared" si="68"/>
        <v>0.98482715109113705</v>
      </c>
      <c r="AO97" s="60">
        <f t="shared" si="69"/>
        <v>0.13732697525892149</v>
      </c>
      <c r="AP97" s="60">
        <f t="shared" si="70"/>
        <v>0.16626390702502833</v>
      </c>
      <c r="AQ97" s="21">
        <f t="shared" si="71"/>
        <v>0.63682226804196884</v>
      </c>
      <c r="AR97" s="21">
        <f t="shared" si="72"/>
        <v>0.77101063476834286</v>
      </c>
      <c r="AT97" s="55">
        <f t="shared" si="73"/>
        <v>0.85226490243119979</v>
      </c>
      <c r="AV97" s="55">
        <f t="shared" si="74"/>
        <v>9.4992711776083066E-2</v>
      </c>
      <c r="AX97" s="55">
        <f t="shared" si="75"/>
        <v>0.67674125813586572</v>
      </c>
      <c r="AZ97" s="55">
        <f t="shared" si="76"/>
        <v>1.3454475061714106</v>
      </c>
      <c r="BB97" s="55">
        <f t="shared" si="77"/>
        <v>1.8093215679043728</v>
      </c>
      <c r="BD97" s="55">
        <f t="shared" si="78"/>
        <v>1.9977428224647502</v>
      </c>
      <c r="BF97" s="55">
        <f t="shared" si="79"/>
        <v>1.8820258418886511</v>
      </c>
      <c r="BH97" s="55">
        <f t="shared" si="80"/>
        <v>1.4797874874917456</v>
      </c>
      <c r="BJ97" s="56">
        <f t="shared" si="81"/>
        <v>9.4992711776083066E-2</v>
      </c>
      <c r="BK97" s="57" t="str">
        <f t="shared" si="82"/>
        <v/>
      </c>
      <c r="BM97" s="57">
        <f t="shared" si="83"/>
        <v>2</v>
      </c>
      <c r="BO97" s="57" t="str">
        <f t="shared" si="84"/>
        <v/>
      </c>
      <c r="BQ97" s="57" t="str">
        <f t="shared" si="85"/>
        <v/>
      </c>
      <c r="BS97" s="57" t="str">
        <f t="shared" si="86"/>
        <v/>
      </c>
      <c r="BU97" s="57" t="str">
        <f t="shared" si="87"/>
        <v/>
      </c>
      <c r="BW97" s="57" t="str">
        <f t="shared" si="88"/>
        <v/>
      </c>
      <c r="BY97" s="57" t="str">
        <f t="shared" si="89"/>
        <v/>
      </c>
      <c r="CA97" s="58">
        <f t="shared" si="90"/>
        <v>2</v>
      </c>
      <c r="CB97" s="59" t="str">
        <f t="shared" si="91"/>
        <v>Fast-hyperaccurate</v>
      </c>
      <c r="CI97">
        <f t="shared" si="92"/>
        <v>13</v>
      </c>
      <c r="CJ97">
        <f t="shared" si="93"/>
        <v>0.55960467764059985</v>
      </c>
      <c r="CK97">
        <f t="shared" si="94"/>
        <v>0.52549370454330457</v>
      </c>
    </row>
    <row r="98" spans="2:89" x14ac:dyDescent="0.3">
      <c r="B98" s="3">
        <v>88</v>
      </c>
      <c r="C98" s="3">
        <v>23</v>
      </c>
      <c r="D98" s="3">
        <v>11</v>
      </c>
      <c r="E98" s="26">
        <v>1</v>
      </c>
      <c r="F98" s="27">
        <v>27</v>
      </c>
      <c r="G98" s="27">
        <v>31</v>
      </c>
      <c r="J98">
        <f t="shared" si="51"/>
        <v>0.79611111111111121</v>
      </c>
      <c r="K98">
        <f t="shared" si="59"/>
        <v>1.3621635797736023</v>
      </c>
      <c r="L98" s="33">
        <f t="shared" si="60"/>
        <v>28.597585698020296</v>
      </c>
      <c r="M98">
        <f t="shared" si="52"/>
        <v>28.600934947570003</v>
      </c>
      <c r="O98" s="33">
        <f t="shared" si="53"/>
        <v>-22.74074074074074</v>
      </c>
      <c r="P98" s="33">
        <f t="shared" si="54"/>
        <v>-2.5787037037037042</v>
      </c>
      <c r="Q98" s="33">
        <f t="shared" si="55"/>
        <v>0.5</v>
      </c>
      <c r="S98">
        <f>'Parameters from R'!D$17+'Parameters from R'!D$18*Computation!$O98+'Parameters from R'!D$19*Computation!$P98+'Parameters from R'!D$20*Computation!$O98*Computation!$P98+'Parameters from R'!D$21*Computation!$Q98+'Parameters from R'!D$22*Computation!$O98*Computation!$Q98+'Parameters from R'!D$23*Computation!$P98*Computation!$Q98+'Parameters from R'!D$24*Computation!$O98*Computation!$P98*Computation!$Q98</f>
        <v>28.383720461248288</v>
      </c>
      <c r="T98">
        <f>'Parameters from R'!E$17+'Parameters from R'!E$18*Computation!$O98+'Parameters from R'!E$19*Computation!$P98+'Parameters from R'!E$20*Computation!$O98*Computation!$P98+'Parameters from R'!E$21*Computation!$Q98+'Parameters from R'!E$22*Computation!$O98*Computation!$Q98+'Parameters from R'!E$23*Computation!$P98*Computation!$Q98+'Parameters from R'!E$24*Computation!$O98*Computation!$P98*Computation!$Q98</f>
        <v>31.660888713991771</v>
      </c>
      <c r="U98">
        <f>'Parameters from R'!F$17+'Parameters from R'!F$18*Computation!$O98+'Parameters from R'!F$19*Computation!$P98+'Parameters from R'!F$20*Computation!$O98*Computation!$P98+'Parameters from R'!F$21*Computation!$Q98+'Parameters from R'!F$22*Computation!$O98*Computation!$Q98+'Parameters from R'!F$23*Computation!$P98*Computation!$Q98+'Parameters from R'!F$24*Computation!$O98*Computation!$P98*Computation!$Q98</f>
        <v>29.581955414951988</v>
      </c>
      <c r="V98">
        <f t="shared" si="56"/>
        <v>-1.3837204612482878</v>
      </c>
      <c r="W98">
        <f t="shared" si="57"/>
        <v>-0.66088871399177052</v>
      </c>
      <c r="X98">
        <f t="shared" si="58"/>
        <v>-0.98436971693169184</v>
      </c>
      <c r="Z98" s="21">
        <f>IF(F98="","",V98/'Parameters from R'!$D$25)</f>
        <v>-0.33956496995035262</v>
      </c>
      <c r="AA98" s="21">
        <f t="shared" si="61"/>
        <v>36.709208105382338</v>
      </c>
      <c r="AB98" s="21">
        <f t="shared" si="62"/>
        <v>3</v>
      </c>
      <c r="AD98" s="21">
        <f>IF(G98="","",X98/'Parameters from R'!$F$25)</f>
        <v>-0.31145026796547864</v>
      </c>
      <c r="AE98" s="21">
        <f t="shared" si="63"/>
        <v>37.772917220753527</v>
      </c>
      <c r="AF98" s="21">
        <f t="shared" si="64"/>
        <v>3</v>
      </c>
      <c r="AI98">
        <f t="shared" si="65"/>
        <v>-0.33956496995035262</v>
      </c>
      <c r="AJ98">
        <f t="shared" si="66"/>
        <v>-0.31145026796547864</v>
      </c>
      <c r="AL98" s="48">
        <f t="shared" si="67"/>
        <v>0.37036877497120668</v>
      </c>
      <c r="AM98" s="45">
        <f t="shared" si="68"/>
        <v>0.93371267670259028</v>
      </c>
      <c r="AO98" s="60">
        <f t="shared" si="69"/>
        <v>-0.33956496995035262</v>
      </c>
      <c r="AP98" s="60">
        <f t="shared" si="70"/>
        <v>-0.31145026796547864</v>
      </c>
      <c r="AQ98" s="21">
        <f t="shared" si="71"/>
        <v>-0.73695694748607565</v>
      </c>
      <c r="AR98" s="21">
        <f t="shared" si="72"/>
        <v>-0.67593968484769806</v>
      </c>
      <c r="AT98" s="55">
        <f t="shared" si="73"/>
        <v>1.8638438494069589</v>
      </c>
      <c r="AV98" s="55">
        <f t="shared" si="74"/>
        <v>1.9995343407097803</v>
      </c>
      <c r="AX98" s="55">
        <f t="shared" si="75"/>
        <v>1.8308138544634722</v>
      </c>
      <c r="AZ98" s="55">
        <f t="shared" si="76"/>
        <v>1.3833685552440194</v>
      </c>
      <c r="BB98" s="55">
        <f t="shared" si="77"/>
        <v>0.72531793375584508</v>
      </c>
      <c r="BD98" s="55">
        <f t="shared" si="78"/>
        <v>4.3155768123213936E-2</v>
      </c>
      <c r="BF98" s="55">
        <f t="shared" si="79"/>
        <v>0.8050593955135259</v>
      </c>
      <c r="BH98" s="55">
        <f t="shared" si="80"/>
        <v>1.444400027818497</v>
      </c>
      <c r="BJ98" s="56">
        <f t="shared" si="81"/>
        <v>4.3155768123213936E-2</v>
      </c>
      <c r="BK98" s="57" t="str">
        <f t="shared" si="82"/>
        <v/>
      </c>
      <c r="BM98" s="57" t="str">
        <f t="shared" si="83"/>
        <v/>
      </c>
      <c r="BO98" s="57" t="str">
        <f t="shared" si="84"/>
        <v/>
      </c>
      <c r="BQ98" s="57" t="str">
        <f t="shared" si="85"/>
        <v/>
      </c>
      <c r="BS98" s="57" t="str">
        <f t="shared" si="86"/>
        <v/>
      </c>
      <c r="BU98" s="57">
        <f t="shared" si="87"/>
        <v>6</v>
      </c>
      <c r="BW98" s="57" t="str">
        <f t="shared" si="88"/>
        <v/>
      </c>
      <c r="BY98" s="57" t="str">
        <f t="shared" si="89"/>
        <v/>
      </c>
      <c r="CA98" s="58">
        <f t="shared" si="90"/>
        <v>6</v>
      </c>
      <c r="CB98" s="59" t="str">
        <f t="shared" si="91"/>
        <v>Slow-inaccurate</v>
      </c>
      <c r="CI98">
        <f t="shared" si="92"/>
        <v>11</v>
      </c>
      <c r="CJ98">
        <f t="shared" si="93"/>
        <v>-1.3837204612482878</v>
      </c>
      <c r="CK98">
        <f t="shared" si="94"/>
        <v>-0.98436971693169184</v>
      </c>
    </row>
    <row r="99" spans="2:89" x14ac:dyDescent="0.3">
      <c r="B99" s="22">
        <v>25</v>
      </c>
      <c r="C99" s="22">
        <v>23</v>
      </c>
      <c r="D99" s="22">
        <v>16</v>
      </c>
      <c r="E99" s="23">
        <v>1</v>
      </c>
      <c r="F99" s="22">
        <v>28</v>
      </c>
      <c r="G99" s="22">
        <v>33</v>
      </c>
      <c r="J99">
        <f t="shared" si="51"/>
        <v>0.84166666666666656</v>
      </c>
      <c r="K99">
        <f t="shared" si="59"/>
        <v>1.6706815376748181</v>
      </c>
      <c r="L99" s="33">
        <f t="shared" si="60"/>
        <v>30.997844776140539</v>
      </c>
      <c r="M99">
        <f t="shared" si="52"/>
        <v>31.002184398110423</v>
      </c>
      <c r="O99" s="33">
        <f t="shared" si="53"/>
        <v>-22.74074074074074</v>
      </c>
      <c r="P99" s="33">
        <f t="shared" si="54"/>
        <v>2.4212962962962958</v>
      </c>
      <c r="Q99" s="33">
        <f t="shared" si="55"/>
        <v>0.5</v>
      </c>
      <c r="S99">
        <f>'Parameters from R'!D$17+'Parameters from R'!D$18*Computation!$O99+'Parameters from R'!D$19*Computation!$P99+'Parameters from R'!D$20*Computation!$O99*Computation!$P99+'Parameters from R'!D$21*Computation!$Q99+'Parameters from R'!D$22*Computation!$O99*Computation!$Q99+'Parameters from R'!D$23*Computation!$P99*Computation!$Q99+'Parameters from R'!D$24*Computation!$O99*Computation!$P99*Computation!$Q99</f>
        <v>25.9801852760631</v>
      </c>
      <c r="T99">
        <f>'Parameters from R'!E$17+'Parameters from R'!E$18*Computation!$O99+'Parameters from R'!E$19*Computation!$P99+'Parameters from R'!E$20*Computation!$O99*Computation!$P99+'Parameters from R'!E$21*Computation!$Q99+'Parameters from R'!E$22*Computation!$O99*Computation!$Q99+'Parameters from R'!E$23*Computation!$P99*Computation!$Q99+'Parameters from R'!E$24*Computation!$O99*Computation!$P99*Computation!$Q99</f>
        <v>30.626099825102884</v>
      </c>
      <c r="U99">
        <f>'Parameters from R'!F$17+'Parameters from R'!F$18*Computation!$O99+'Parameters from R'!F$19*Computation!$P99+'Parameters from R'!F$20*Computation!$O99*Computation!$P99+'Parameters from R'!F$21*Computation!$Q99+'Parameters from R'!F$22*Computation!$O99*Computation!$Q99+'Parameters from R'!F$23*Computation!$P99*Computation!$Q99+'Parameters from R'!F$24*Computation!$O99*Computation!$P99*Computation!$Q99</f>
        <v>28.588870229766805</v>
      </c>
      <c r="V99">
        <f t="shared" si="56"/>
        <v>2.0198147239369</v>
      </c>
      <c r="W99">
        <f t="shared" si="57"/>
        <v>2.3739001748971162</v>
      </c>
      <c r="X99">
        <f t="shared" si="58"/>
        <v>2.4089745463737344</v>
      </c>
      <c r="Z99" s="21">
        <f>IF(F99="","",V99/'Parameters from R'!$D$25)</f>
        <v>0.49566248765316639</v>
      </c>
      <c r="AA99" s="21">
        <f t="shared" si="61"/>
        <v>68.99337212303044</v>
      </c>
      <c r="AB99" s="21">
        <f t="shared" si="62"/>
        <v>4</v>
      </c>
      <c r="AD99" s="21">
        <f>IF(G99="","",X99/'Parameters from R'!$F$25)</f>
        <v>0.76218899777692029</v>
      </c>
      <c r="AE99" s="21">
        <f t="shared" si="63"/>
        <v>77.702639417215309</v>
      </c>
      <c r="AF99" s="21">
        <f t="shared" si="64"/>
        <v>4</v>
      </c>
      <c r="AI99">
        <f t="shared" si="65"/>
        <v>0.49566248765316639</v>
      </c>
      <c r="AJ99">
        <f t="shared" si="66"/>
        <v>0.76218899777692029</v>
      </c>
      <c r="AL99" s="48">
        <f t="shared" si="67"/>
        <v>0.76718513061631999</v>
      </c>
      <c r="AM99" s="45">
        <f t="shared" si="68"/>
        <v>0.74506299113383334</v>
      </c>
      <c r="AO99" s="60">
        <f t="shared" si="69"/>
        <v>0.49566248765316639</v>
      </c>
      <c r="AP99" s="60">
        <f t="shared" si="70"/>
        <v>0.76218899777692029</v>
      </c>
      <c r="AQ99" s="21">
        <f t="shared" si="71"/>
        <v>0.54517362822905091</v>
      </c>
      <c r="AR99" s="21">
        <f t="shared" si="72"/>
        <v>0.83832315671438562</v>
      </c>
      <c r="AT99" s="55">
        <f t="shared" si="73"/>
        <v>0.95375717220993828</v>
      </c>
      <c r="AV99" s="55">
        <f t="shared" si="74"/>
        <v>0.20842284719631538</v>
      </c>
      <c r="AX99" s="55">
        <f t="shared" si="75"/>
        <v>0.56864196694513192</v>
      </c>
      <c r="AZ99" s="55">
        <f t="shared" si="76"/>
        <v>1.2591361963714496</v>
      </c>
      <c r="BB99" s="55">
        <f t="shared" si="77"/>
        <v>1.7579383539982572</v>
      </c>
      <c r="BD99" s="55">
        <f t="shared" si="78"/>
        <v>1.9891103329796922</v>
      </c>
      <c r="BF99" s="55">
        <f t="shared" si="79"/>
        <v>1.9174582950950383</v>
      </c>
      <c r="BH99" s="55">
        <f t="shared" si="80"/>
        <v>1.553890613584894</v>
      </c>
      <c r="BJ99" s="56">
        <f t="shared" si="81"/>
        <v>0.20842284719631538</v>
      </c>
      <c r="BK99" s="57" t="str">
        <f t="shared" si="82"/>
        <v/>
      </c>
      <c r="BM99" s="57">
        <f t="shared" si="83"/>
        <v>2</v>
      </c>
      <c r="BO99" s="57" t="str">
        <f t="shared" si="84"/>
        <v/>
      </c>
      <c r="BQ99" s="57" t="str">
        <f t="shared" si="85"/>
        <v/>
      </c>
      <c r="BS99" s="57" t="str">
        <f t="shared" si="86"/>
        <v/>
      </c>
      <c r="BU99" s="57" t="str">
        <f t="shared" si="87"/>
        <v/>
      </c>
      <c r="BW99" s="57" t="str">
        <f t="shared" si="88"/>
        <v/>
      </c>
      <c r="BY99" s="57" t="str">
        <f t="shared" si="89"/>
        <v/>
      </c>
      <c r="CA99" s="58">
        <f t="shared" si="90"/>
        <v>2</v>
      </c>
      <c r="CB99" s="59" t="str">
        <f t="shared" si="91"/>
        <v>Fast-hyperaccurate</v>
      </c>
      <c r="CI99">
        <f t="shared" si="92"/>
        <v>16</v>
      </c>
      <c r="CJ99">
        <f t="shared" si="93"/>
        <v>2.0198147239369</v>
      </c>
      <c r="CK99">
        <f t="shared" si="94"/>
        <v>2.4089745463737344</v>
      </c>
    </row>
    <row r="100" spans="2:89" x14ac:dyDescent="0.3">
      <c r="B100" s="22">
        <v>29</v>
      </c>
      <c r="C100" s="22">
        <v>23</v>
      </c>
      <c r="D100" s="22">
        <v>16</v>
      </c>
      <c r="E100" s="23">
        <v>1</v>
      </c>
      <c r="F100" s="22">
        <v>23</v>
      </c>
      <c r="G100" s="22">
        <v>25</v>
      </c>
      <c r="J100">
        <f t="shared" si="51"/>
        <v>0.6594444444444445</v>
      </c>
      <c r="K100">
        <f t="shared" si="59"/>
        <v>0.66081945867345693</v>
      </c>
      <c r="L100" s="33">
        <f t="shared" si="60"/>
        <v>23.141152610595633</v>
      </c>
      <c r="M100">
        <f t="shared" si="52"/>
        <v>23.143100066297499</v>
      </c>
      <c r="O100" s="33">
        <f t="shared" si="53"/>
        <v>-22.74074074074074</v>
      </c>
      <c r="P100" s="33">
        <f t="shared" si="54"/>
        <v>2.4212962962962958</v>
      </c>
      <c r="Q100" s="33">
        <f t="shared" si="55"/>
        <v>0.5</v>
      </c>
      <c r="S100">
        <f>'Parameters from R'!D$17+'Parameters from R'!D$18*Computation!$O100+'Parameters from R'!D$19*Computation!$P100+'Parameters from R'!D$20*Computation!$O100*Computation!$P100+'Parameters from R'!D$21*Computation!$Q100+'Parameters from R'!D$22*Computation!$O100*Computation!$Q100+'Parameters from R'!D$23*Computation!$P100*Computation!$Q100+'Parameters from R'!D$24*Computation!$O100*Computation!$P100*Computation!$Q100</f>
        <v>25.9801852760631</v>
      </c>
      <c r="T100">
        <f>'Parameters from R'!E$17+'Parameters from R'!E$18*Computation!$O100+'Parameters from R'!E$19*Computation!$P100+'Parameters from R'!E$20*Computation!$O100*Computation!$P100+'Parameters from R'!E$21*Computation!$Q100+'Parameters from R'!E$22*Computation!$O100*Computation!$Q100+'Parameters from R'!E$23*Computation!$P100*Computation!$Q100+'Parameters from R'!E$24*Computation!$O100*Computation!$P100*Computation!$Q100</f>
        <v>30.626099825102884</v>
      </c>
      <c r="U100">
        <f>'Parameters from R'!F$17+'Parameters from R'!F$18*Computation!$O100+'Parameters from R'!F$19*Computation!$P100+'Parameters from R'!F$20*Computation!$O100*Computation!$P100+'Parameters from R'!F$21*Computation!$Q100+'Parameters from R'!F$22*Computation!$O100*Computation!$Q100+'Parameters from R'!F$23*Computation!$P100*Computation!$Q100+'Parameters from R'!F$24*Computation!$O100*Computation!$P100*Computation!$Q100</f>
        <v>28.588870229766805</v>
      </c>
      <c r="V100">
        <f t="shared" si="56"/>
        <v>-2.9801852760631</v>
      </c>
      <c r="W100">
        <f t="shared" si="57"/>
        <v>-5.6260998251028838</v>
      </c>
      <c r="X100">
        <f t="shared" si="58"/>
        <v>-5.447717619171172</v>
      </c>
      <c r="Z100" s="21">
        <f>IF(F100="","",V100/'Parameters from R'!$D$25)</f>
        <v>-0.73133739946284404</v>
      </c>
      <c r="AA100" s="21">
        <f t="shared" si="61"/>
        <v>23.228654595339147</v>
      </c>
      <c r="AB100" s="21">
        <f t="shared" si="62"/>
        <v>2</v>
      </c>
      <c r="AD100" s="21">
        <f>IF(G100="","",X100/'Parameters from R'!$F$25)</f>
        <v>-1.7236339996112042</v>
      </c>
      <c r="AE100" s="21">
        <f t="shared" si="63"/>
        <v>4.2386968335517885</v>
      </c>
      <c r="AF100" s="21">
        <f t="shared" si="64"/>
        <v>1</v>
      </c>
      <c r="AI100">
        <f t="shared" si="65"/>
        <v>-0.73133739946284404</v>
      </c>
      <c r="AJ100">
        <f t="shared" si="66"/>
        <v>-1.7236339996112042</v>
      </c>
      <c r="AL100" s="48">
        <f t="shared" si="67"/>
        <v>1.7447460997541495</v>
      </c>
      <c r="AM100" s="45">
        <f t="shared" si="68"/>
        <v>0.21825973590414871</v>
      </c>
      <c r="AO100" s="60">
        <f t="shared" si="69"/>
        <v>-0.73133739946284404</v>
      </c>
      <c r="AP100" s="60">
        <f t="shared" si="70"/>
        <v>-1.7236339996112042</v>
      </c>
      <c r="AQ100" s="21">
        <f t="shared" si="71"/>
        <v>-0.39059453484620854</v>
      </c>
      <c r="AR100" s="21">
        <f t="shared" si="72"/>
        <v>-0.92056282205413553</v>
      </c>
      <c r="AT100" s="55">
        <f t="shared" si="73"/>
        <v>1.6676897402371993</v>
      </c>
      <c r="AV100" s="55">
        <f t="shared" si="74"/>
        <v>1.9632260482516342</v>
      </c>
      <c r="AX100" s="55">
        <f t="shared" si="75"/>
        <v>1.9598789871082019</v>
      </c>
      <c r="AZ100" s="55">
        <f t="shared" si="76"/>
        <v>1.6581581165248056</v>
      </c>
      <c r="BB100" s="55">
        <f t="shared" si="77"/>
        <v>1.1039977039412641</v>
      </c>
      <c r="BD100" s="55">
        <f t="shared" si="78"/>
        <v>0.38176364869677265</v>
      </c>
      <c r="BF100" s="55">
        <f t="shared" si="79"/>
        <v>0.39859046136570925</v>
      </c>
      <c r="BH100" s="55">
        <f t="shared" si="80"/>
        <v>1.1182627869167918</v>
      </c>
      <c r="BJ100" s="56">
        <f t="shared" si="81"/>
        <v>0.38176364869677265</v>
      </c>
      <c r="BK100" s="57" t="str">
        <f t="shared" si="82"/>
        <v/>
      </c>
      <c r="BM100" s="57" t="str">
        <f t="shared" si="83"/>
        <v/>
      </c>
      <c r="BO100" s="57" t="str">
        <f t="shared" si="84"/>
        <v/>
      </c>
      <c r="BQ100" s="57" t="str">
        <f t="shared" si="85"/>
        <v/>
      </c>
      <c r="BS100" s="57" t="str">
        <f t="shared" si="86"/>
        <v/>
      </c>
      <c r="BU100" s="57">
        <f t="shared" si="87"/>
        <v>6</v>
      </c>
      <c r="BW100" s="57" t="str">
        <f t="shared" si="88"/>
        <v/>
      </c>
      <c r="BY100" s="57" t="str">
        <f t="shared" si="89"/>
        <v/>
      </c>
      <c r="CA100" s="58">
        <f t="shared" si="90"/>
        <v>6</v>
      </c>
      <c r="CB100" s="59" t="str">
        <f t="shared" si="91"/>
        <v>Slow-inaccurate</v>
      </c>
      <c r="CI100">
        <f t="shared" si="92"/>
        <v>16</v>
      </c>
      <c r="CJ100">
        <f t="shared" si="93"/>
        <v>-2.9801852760631</v>
      </c>
      <c r="CK100">
        <f t="shared" si="94"/>
        <v>-5.447717619171172</v>
      </c>
    </row>
    <row r="101" spans="2:89" x14ac:dyDescent="0.3">
      <c r="B101" s="3">
        <v>40</v>
      </c>
      <c r="C101" s="3">
        <v>23</v>
      </c>
      <c r="D101" s="3">
        <v>16</v>
      </c>
      <c r="E101" s="26">
        <v>1</v>
      </c>
      <c r="F101" s="3">
        <v>19</v>
      </c>
      <c r="G101" s="3">
        <v>28</v>
      </c>
      <c r="J101">
        <f t="shared" si="51"/>
        <v>0.72777777777777786</v>
      </c>
      <c r="K101">
        <f t="shared" si="59"/>
        <v>0.98337702509052527</v>
      </c>
      <c r="L101" s="33">
        <f t="shared" si="60"/>
        <v>25.650639359035857</v>
      </c>
      <c r="M101">
        <f t="shared" si="52"/>
        <v>25.653116876054831</v>
      </c>
      <c r="O101" s="33">
        <f t="shared" si="53"/>
        <v>-22.74074074074074</v>
      </c>
      <c r="P101" s="33">
        <f t="shared" si="54"/>
        <v>2.4212962962962958</v>
      </c>
      <c r="Q101" s="33">
        <f t="shared" si="55"/>
        <v>0.5</v>
      </c>
      <c r="S101">
        <f>'Parameters from R'!D$17+'Parameters from R'!D$18*Computation!$O101+'Parameters from R'!D$19*Computation!$P101+'Parameters from R'!D$20*Computation!$O101*Computation!$P101+'Parameters from R'!D$21*Computation!$Q101+'Parameters from R'!D$22*Computation!$O101*Computation!$Q101+'Parameters from R'!D$23*Computation!$P101*Computation!$Q101+'Parameters from R'!D$24*Computation!$O101*Computation!$P101*Computation!$Q101</f>
        <v>25.9801852760631</v>
      </c>
      <c r="T101">
        <f>'Parameters from R'!E$17+'Parameters from R'!E$18*Computation!$O101+'Parameters from R'!E$19*Computation!$P101+'Parameters from R'!E$20*Computation!$O101*Computation!$P101+'Parameters from R'!E$21*Computation!$Q101+'Parameters from R'!E$22*Computation!$O101*Computation!$Q101+'Parameters from R'!E$23*Computation!$P101*Computation!$Q101+'Parameters from R'!E$24*Computation!$O101*Computation!$P101*Computation!$Q101</f>
        <v>30.626099825102884</v>
      </c>
      <c r="U101">
        <f>'Parameters from R'!F$17+'Parameters from R'!F$18*Computation!$O101+'Parameters from R'!F$19*Computation!$P101+'Parameters from R'!F$20*Computation!$O101*Computation!$P101+'Parameters from R'!F$21*Computation!$Q101+'Parameters from R'!F$22*Computation!$O101*Computation!$Q101+'Parameters from R'!F$23*Computation!$P101*Computation!$Q101+'Parameters from R'!F$24*Computation!$O101*Computation!$P101*Computation!$Q101</f>
        <v>28.588870229766805</v>
      </c>
      <c r="V101">
        <f t="shared" si="56"/>
        <v>-6.9801852760631</v>
      </c>
      <c r="W101">
        <f t="shared" si="57"/>
        <v>-2.6260998251028838</v>
      </c>
      <c r="X101">
        <f t="shared" si="58"/>
        <v>-2.9382308707309477</v>
      </c>
      <c r="Z101" s="21">
        <f>IF(F101="","",V101/'Parameters from R'!$D$25)</f>
        <v>-1.7129373091556523</v>
      </c>
      <c r="AA101" s="21">
        <f t="shared" si="61"/>
        <v>4.3362036762028549</v>
      </c>
      <c r="AB101" s="21">
        <f t="shared" si="62"/>
        <v>1</v>
      </c>
      <c r="AD101" s="21">
        <f>IF(G101="","",X101/'Parameters from R'!$F$25)</f>
        <v>-0.92964338123487555</v>
      </c>
      <c r="AE101" s="21">
        <f t="shared" si="63"/>
        <v>17.627787921537426</v>
      </c>
      <c r="AF101" s="21">
        <f t="shared" si="64"/>
        <v>2</v>
      </c>
      <c r="AI101">
        <f t="shared" si="65"/>
        <v>-1.7129373091556523</v>
      </c>
      <c r="AJ101">
        <f t="shared" si="66"/>
        <v>-0.92964338123487555</v>
      </c>
      <c r="AL101" s="48">
        <f t="shared" si="67"/>
        <v>1.7131210872472991</v>
      </c>
      <c r="AM101" s="45">
        <f t="shared" si="68"/>
        <v>0.23052592965646646</v>
      </c>
      <c r="AO101" s="60">
        <f t="shared" si="69"/>
        <v>-1.7129373091556523</v>
      </c>
      <c r="AP101" s="60">
        <f t="shared" si="70"/>
        <v>-0.92964338123487555</v>
      </c>
      <c r="AQ101" s="21">
        <f t="shared" si="71"/>
        <v>-0.87890438706232288</v>
      </c>
      <c r="AR101" s="21">
        <f t="shared" si="72"/>
        <v>-0.47699798574270985</v>
      </c>
      <c r="AT101" s="55">
        <f t="shared" si="73"/>
        <v>1.9385068413922728</v>
      </c>
      <c r="AV101" s="55">
        <f t="shared" si="74"/>
        <v>1.9792765155163989</v>
      </c>
      <c r="AX101" s="55">
        <f t="shared" si="75"/>
        <v>1.7187192823394457</v>
      </c>
      <c r="AZ101" s="55">
        <f t="shared" si="76"/>
        <v>1.1965026186554042</v>
      </c>
      <c r="BB101" s="55">
        <f t="shared" si="77"/>
        <v>0.49212927760432434</v>
      </c>
      <c r="BD101" s="55">
        <f t="shared" si="78"/>
        <v>0.28716628479900314</v>
      </c>
      <c r="BF101" s="55">
        <f t="shared" si="79"/>
        <v>1.0227433835105364</v>
      </c>
      <c r="BH101" s="55">
        <f t="shared" si="80"/>
        <v>1.6026170732744491</v>
      </c>
      <c r="BJ101" s="56">
        <f t="shared" si="81"/>
        <v>0.28716628479900314</v>
      </c>
      <c r="BK101" s="57" t="str">
        <f t="shared" si="82"/>
        <v/>
      </c>
      <c r="BM101" s="57" t="str">
        <f t="shared" si="83"/>
        <v/>
      </c>
      <c r="BO101" s="57" t="str">
        <f t="shared" si="84"/>
        <v/>
      </c>
      <c r="BQ101" s="57" t="str">
        <f t="shared" si="85"/>
        <v/>
      </c>
      <c r="BS101" s="57" t="str">
        <f t="shared" si="86"/>
        <v/>
      </c>
      <c r="BU101" s="57">
        <f t="shared" si="87"/>
        <v>6</v>
      </c>
      <c r="BW101" s="57" t="str">
        <f t="shared" si="88"/>
        <v/>
      </c>
      <c r="BY101" s="57" t="str">
        <f t="shared" si="89"/>
        <v/>
      </c>
      <c r="CA101" s="58">
        <f t="shared" si="90"/>
        <v>6</v>
      </c>
      <c r="CB101" s="59" t="str">
        <f t="shared" si="91"/>
        <v>Slow-inaccurate</v>
      </c>
      <c r="CI101">
        <f t="shared" si="92"/>
        <v>16</v>
      </c>
      <c r="CJ101">
        <f t="shared" si="93"/>
        <v>-6.9801852760631</v>
      </c>
      <c r="CK101">
        <f t="shared" si="94"/>
        <v>-2.9382308707309477</v>
      </c>
    </row>
    <row r="102" spans="2:89" x14ac:dyDescent="0.3">
      <c r="B102" s="3">
        <v>58</v>
      </c>
      <c r="C102" s="3">
        <v>23</v>
      </c>
      <c r="D102" s="3">
        <v>16</v>
      </c>
      <c r="E102" s="26">
        <v>1</v>
      </c>
      <c r="F102" s="26">
        <v>30</v>
      </c>
      <c r="G102" s="3">
        <v>35</v>
      </c>
      <c r="J102">
        <f t="shared" si="51"/>
        <v>0.88722222222222213</v>
      </c>
      <c r="K102">
        <f t="shared" si="59"/>
        <v>2.0626761691732241</v>
      </c>
      <c r="L102" s="33">
        <f t="shared" si="60"/>
        <v>34.047549497477085</v>
      </c>
      <c r="M102">
        <f t="shared" si="52"/>
        <v>34.053669963349464</v>
      </c>
      <c r="O102" s="33">
        <f t="shared" si="53"/>
        <v>-22.74074074074074</v>
      </c>
      <c r="P102" s="33">
        <f t="shared" si="54"/>
        <v>2.4212962962962958</v>
      </c>
      <c r="Q102" s="33">
        <f t="shared" si="55"/>
        <v>0.5</v>
      </c>
      <c r="S102">
        <f>'Parameters from R'!D$17+'Parameters from R'!D$18*Computation!$O102+'Parameters from R'!D$19*Computation!$P102+'Parameters from R'!D$20*Computation!$O102*Computation!$P102+'Parameters from R'!D$21*Computation!$Q102+'Parameters from R'!D$22*Computation!$O102*Computation!$Q102+'Parameters from R'!D$23*Computation!$P102*Computation!$Q102+'Parameters from R'!D$24*Computation!$O102*Computation!$P102*Computation!$Q102</f>
        <v>25.9801852760631</v>
      </c>
      <c r="T102">
        <f>'Parameters from R'!E$17+'Parameters from R'!E$18*Computation!$O102+'Parameters from R'!E$19*Computation!$P102+'Parameters from R'!E$20*Computation!$O102*Computation!$P102+'Parameters from R'!E$21*Computation!$Q102+'Parameters from R'!E$22*Computation!$O102*Computation!$Q102+'Parameters from R'!E$23*Computation!$P102*Computation!$Q102+'Parameters from R'!E$24*Computation!$O102*Computation!$P102*Computation!$Q102</f>
        <v>30.626099825102884</v>
      </c>
      <c r="U102">
        <f>'Parameters from R'!F$17+'Parameters from R'!F$18*Computation!$O102+'Parameters from R'!F$19*Computation!$P102+'Parameters from R'!F$20*Computation!$O102*Computation!$P102+'Parameters from R'!F$21*Computation!$Q102+'Parameters from R'!F$22*Computation!$O102*Computation!$Q102+'Parameters from R'!F$23*Computation!$P102*Computation!$Q102+'Parameters from R'!F$24*Computation!$O102*Computation!$P102*Computation!$Q102</f>
        <v>28.588870229766805</v>
      </c>
      <c r="V102">
        <f t="shared" si="56"/>
        <v>4.0198147239369</v>
      </c>
      <c r="W102">
        <f t="shared" si="57"/>
        <v>4.3739001748971162</v>
      </c>
      <c r="X102">
        <f t="shared" si="58"/>
        <v>5.4586792677102807</v>
      </c>
      <c r="Z102" s="21">
        <f>IF(F102="","",V102/'Parameters from R'!$D$25)</f>
        <v>0.98646244249957049</v>
      </c>
      <c r="AA102" s="21">
        <f t="shared" si="61"/>
        <v>83.804688171256586</v>
      </c>
      <c r="AB102" s="21">
        <f t="shared" si="62"/>
        <v>4</v>
      </c>
      <c r="AD102" s="21">
        <f>IF(G102="","",X102/'Parameters from R'!$F$25)</f>
        <v>1.7271022172088466</v>
      </c>
      <c r="AE102" s="21">
        <f t="shared" si="63"/>
        <v>95.792534625513355</v>
      </c>
      <c r="AF102" s="21">
        <f t="shared" si="64"/>
        <v>4</v>
      </c>
      <c r="AI102">
        <f t="shared" si="65"/>
        <v>0.98646244249957049</v>
      </c>
      <c r="AJ102">
        <f t="shared" si="66"/>
        <v>1.7271022172088466</v>
      </c>
      <c r="AL102" s="48">
        <f t="shared" si="67"/>
        <v>1.7274321112024378</v>
      </c>
      <c r="AM102" s="45">
        <f t="shared" si="68"/>
        <v>0.22491992041240505</v>
      </c>
      <c r="AO102" s="60">
        <f t="shared" si="69"/>
        <v>0.98646244249957049</v>
      </c>
      <c r="AP102" s="60">
        <f t="shared" si="70"/>
        <v>1.7271022172088466</v>
      </c>
      <c r="AQ102" s="21">
        <f t="shared" si="71"/>
        <v>0.49596719359829267</v>
      </c>
      <c r="AR102" s="21">
        <f t="shared" si="72"/>
        <v>0.86834125945634622</v>
      </c>
      <c r="AT102" s="55">
        <f t="shared" si="73"/>
        <v>1.0040247072674131</v>
      </c>
      <c r="AV102" s="55">
        <f t="shared" si="74"/>
        <v>0.26566234665430577</v>
      </c>
      <c r="AX102" s="55">
        <f t="shared" si="75"/>
        <v>0.51314469800175022</v>
      </c>
      <c r="AZ102" s="55">
        <f t="shared" si="76"/>
        <v>1.2138301140553107</v>
      </c>
      <c r="BB102" s="55">
        <f t="shared" si="77"/>
        <v>1.7297208986413344</v>
      </c>
      <c r="BD102" s="55">
        <f t="shared" si="78"/>
        <v>1.9822773563682068</v>
      </c>
      <c r="BF102" s="55">
        <f t="shared" si="79"/>
        <v>1.9330500559770025</v>
      </c>
      <c r="BH102" s="55">
        <f t="shared" si="80"/>
        <v>1.5895334077056924</v>
      </c>
      <c r="BJ102" s="56">
        <f t="shared" si="81"/>
        <v>0.26566234665430577</v>
      </c>
      <c r="BK102" s="57" t="str">
        <f t="shared" si="82"/>
        <v/>
      </c>
      <c r="BM102" s="57">
        <f t="shared" si="83"/>
        <v>2</v>
      </c>
      <c r="BO102" s="57" t="str">
        <f t="shared" si="84"/>
        <v/>
      </c>
      <c r="BQ102" s="57" t="str">
        <f t="shared" si="85"/>
        <v/>
      </c>
      <c r="BS102" s="57" t="str">
        <f t="shared" si="86"/>
        <v/>
      </c>
      <c r="BU102" s="57" t="str">
        <f t="shared" si="87"/>
        <v/>
      </c>
      <c r="BW102" s="57" t="str">
        <f t="shared" si="88"/>
        <v/>
      </c>
      <c r="BY102" s="57" t="str">
        <f t="shared" si="89"/>
        <v/>
      </c>
      <c r="CA102" s="58">
        <f t="shared" si="90"/>
        <v>2</v>
      </c>
      <c r="CB102" s="59" t="str">
        <f t="shared" si="91"/>
        <v>Fast-hyperaccurate</v>
      </c>
      <c r="CI102">
        <f t="shared" si="92"/>
        <v>16</v>
      </c>
      <c r="CJ102">
        <f t="shared" si="93"/>
        <v>4.0198147239369</v>
      </c>
      <c r="CK102">
        <f t="shared" si="94"/>
        <v>5.4586792677102807</v>
      </c>
    </row>
    <row r="103" spans="2:89" x14ac:dyDescent="0.3">
      <c r="B103" s="3">
        <v>116</v>
      </c>
      <c r="C103" s="3">
        <v>23</v>
      </c>
      <c r="D103" s="3">
        <v>16</v>
      </c>
      <c r="E103" s="26">
        <v>1</v>
      </c>
      <c r="F103" s="28">
        <v>33</v>
      </c>
      <c r="G103" s="27">
        <v>31</v>
      </c>
      <c r="J103">
        <f t="shared" si="51"/>
        <v>0.79611111111111121</v>
      </c>
      <c r="K103">
        <f t="shared" si="59"/>
        <v>1.3621635797736023</v>
      </c>
      <c r="L103" s="33">
        <f t="shared" si="60"/>
        <v>28.597585698020296</v>
      </c>
      <c r="M103">
        <f t="shared" si="52"/>
        <v>28.600934947570003</v>
      </c>
      <c r="O103" s="33">
        <f t="shared" si="53"/>
        <v>-22.74074074074074</v>
      </c>
      <c r="P103" s="33">
        <f t="shared" si="54"/>
        <v>2.4212962962962958</v>
      </c>
      <c r="Q103" s="33">
        <f t="shared" si="55"/>
        <v>0.5</v>
      </c>
      <c r="S103">
        <f>'Parameters from R'!D$17+'Parameters from R'!D$18*Computation!$O103+'Parameters from R'!D$19*Computation!$P103+'Parameters from R'!D$20*Computation!$O103*Computation!$P103+'Parameters from R'!D$21*Computation!$Q103+'Parameters from R'!D$22*Computation!$O103*Computation!$Q103+'Parameters from R'!D$23*Computation!$P103*Computation!$Q103+'Parameters from R'!D$24*Computation!$O103*Computation!$P103*Computation!$Q103</f>
        <v>25.9801852760631</v>
      </c>
      <c r="T103">
        <f>'Parameters from R'!E$17+'Parameters from R'!E$18*Computation!$O103+'Parameters from R'!E$19*Computation!$P103+'Parameters from R'!E$20*Computation!$O103*Computation!$P103+'Parameters from R'!E$21*Computation!$Q103+'Parameters from R'!E$22*Computation!$O103*Computation!$Q103+'Parameters from R'!E$23*Computation!$P103*Computation!$Q103+'Parameters from R'!E$24*Computation!$O103*Computation!$P103*Computation!$Q103</f>
        <v>30.626099825102884</v>
      </c>
      <c r="U103">
        <f>'Parameters from R'!F$17+'Parameters from R'!F$18*Computation!$O103+'Parameters from R'!F$19*Computation!$P103+'Parameters from R'!F$20*Computation!$O103*Computation!$P103+'Parameters from R'!F$21*Computation!$Q103+'Parameters from R'!F$22*Computation!$O103*Computation!$Q103+'Parameters from R'!F$23*Computation!$P103*Computation!$Q103+'Parameters from R'!F$24*Computation!$O103*Computation!$P103*Computation!$Q103</f>
        <v>28.588870229766805</v>
      </c>
      <c r="V103">
        <f t="shared" si="56"/>
        <v>7.0198147239369</v>
      </c>
      <c r="W103">
        <f t="shared" si="57"/>
        <v>0.37390017489711624</v>
      </c>
      <c r="X103">
        <f t="shared" si="58"/>
        <v>8.7154682534915651E-3</v>
      </c>
      <c r="Z103" s="21">
        <f>IF(F103="","",V103/'Parameters from R'!$D$25)</f>
        <v>1.7226623747691767</v>
      </c>
      <c r="AA103" s="21">
        <f t="shared" si="61"/>
        <v>95.752520093164449</v>
      </c>
      <c r="AB103" s="21">
        <f t="shared" si="62"/>
        <v>4</v>
      </c>
      <c r="AD103" s="21">
        <f>IF(G103="","",X103/'Parameters from R'!$F$25)</f>
        <v>2.7575359911066141E-3</v>
      </c>
      <c r="AE103" s="21">
        <f t="shared" si="63"/>
        <v>50.110009630239126</v>
      </c>
      <c r="AF103" s="21">
        <f t="shared" si="64"/>
        <v>4</v>
      </c>
      <c r="AI103">
        <f t="shared" si="65"/>
        <v>1.7226623747691767</v>
      </c>
      <c r="AJ103">
        <f t="shared" si="66"/>
        <v>2.7575359911066141E-3</v>
      </c>
      <c r="AL103" s="48">
        <f t="shared" si="67"/>
        <v>2.0688855778008177</v>
      </c>
      <c r="AM103" s="45">
        <f t="shared" si="68"/>
        <v>0.11763792935190998</v>
      </c>
      <c r="AO103" s="60">
        <f t="shared" si="69"/>
        <v>1.7226623747691767</v>
      </c>
      <c r="AP103" s="60">
        <f t="shared" si="70"/>
        <v>2.7575359911066141E-3</v>
      </c>
      <c r="AQ103" s="21">
        <f t="shared" si="71"/>
        <v>0.99999871881686753</v>
      </c>
      <c r="AR103" s="21">
        <f t="shared" si="72"/>
        <v>1.6007387742287592E-3</v>
      </c>
      <c r="AT103" s="55">
        <f t="shared" si="73"/>
        <v>1.6007392869388849E-3</v>
      </c>
      <c r="AV103" s="55">
        <f t="shared" si="74"/>
        <v>0.76388772932227145</v>
      </c>
      <c r="AX103" s="55">
        <f t="shared" si="75"/>
        <v>1.4130812158016759</v>
      </c>
      <c r="AZ103" s="55">
        <f t="shared" si="76"/>
        <v>1.8471458967883945</v>
      </c>
      <c r="BB103" s="55">
        <f t="shared" si="77"/>
        <v>1.999999359408331</v>
      </c>
      <c r="BD103" s="55">
        <f t="shared" si="78"/>
        <v>1.8483710495976895</v>
      </c>
      <c r="BF103" s="55">
        <f t="shared" si="79"/>
        <v>1.4153450030110883</v>
      </c>
      <c r="BH103" s="55">
        <f t="shared" si="80"/>
        <v>0.76684550985045052</v>
      </c>
      <c r="BJ103" s="56">
        <f t="shared" si="81"/>
        <v>1.6007392869388849E-3</v>
      </c>
      <c r="BK103" s="57">
        <f t="shared" si="82"/>
        <v>1</v>
      </c>
      <c r="BM103" s="57" t="str">
        <f t="shared" si="83"/>
        <v/>
      </c>
      <c r="BO103" s="57" t="str">
        <f t="shared" si="84"/>
        <v/>
      </c>
      <c r="BQ103" s="57" t="str">
        <f t="shared" si="85"/>
        <v/>
      </c>
      <c r="BS103" s="57" t="str">
        <f t="shared" si="86"/>
        <v/>
      </c>
      <c r="BU103" s="57" t="str">
        <f t="shared" si="87"/>
        <v/>
      </c>
      <c r="BW103" s="57" t="str">
        <f t="shared" si="88"/>
        <v/>
      </c>
      <c r="BY103" s="57" t="str">
        <f t="shared" si="89"/>
        <v/>
      </c>
      <c r="CA103" s="58">
        <f t="shared" si="90"/>
        <v>1</v>
      </c>
      <c r="CB103" s="59" t="str">
        <f t="shared" si="91"/>
        <v>Fast</v>
      </c>
      <c r="CI103">
        <f t="shared" si="92"/>
        <v>16</v>
      </c>
      <c r="CJ103">
        <f t="shared" si="93"/>
        <v>7.0198147239369</v>
      </c>
      <c r="CK103">
        <f t="shared" si="94"/>
        <v>8.7154682534915651E-3</v>
      </c>
    </row>
    <row r="104" spans="2:89" x14ac:dyDescent="0.3">
      <c r="B104" s="22">
        <v>22</v>
      </c>
      <c r="C104" s="22">
        <v>23</v>
      </c>
      <c r="D104" s="22">
        <v>18</v>
      </c>
      <c r="E104" s="23">
        <v>1</v>
      </c>
      <c r="F104" s="22">
        <v>25</v>
      </c>
      <c r="G104" s="22">
        <v>29</v>
      </c>
      <c r="J104">
        <f t="shared" si="51"/>
        <v>0.75055555555555564</v>
      </c>
      <c r="K104">
        <f t="shared" si="59"/>
        <v>1.101577450217945</v>
      </c>
      <c r="L104" s="33">
        <f t="shared" si="60"/>
        <v>26.570234592259208</v>
      </c>
      <c r="M104">
        <f t="shared" si="52"/>
        <v>26.572950780314954</v>
      </c>
      <c r="O104" s="33">
        <f t="shared" si="53"/>
        <v>-22.74074074074074</v>
      </c>
      <c r="P104" s="33">
        <f t="shared" si="54"/>
        <v>4.4212962962962958</v>
      </c>
      <c r="Q104" s="33">
        <f t="shared" si="55"/>
        <v>0.5</v>
      </c>
      <c r="S104">
        <f>'Parameters from R'!D$17+'Parameters from R'!D$18*Computation!$O104+'Parameters from R'!D$19*Computation!$P104+'Parameters from R'!D$20*Computation!$O104*Computation!$P104+'Parameters from R'!D$21*Computation!$Q104+'Parameters from R'!D$22*Computation!$O104*Computation!$Q104+'Parameters from R'!D$23*Computation!$P104*Computation!$Q104+'Parameters from R'!D$24*Computation!$O104*Computation!$P104*Computation!$Q104</f>
        <v>25.018771201989026</v>
      </c>
      <c r="T104">
        <f>'Parameters from R'!E$17+'Parameters from R'!E$18*Computation!$O104+'Parameters from R'!E$19*Computation!$P104+'Parameters from R'!E$20*Computation!$O104*Computation!$P104+'Parameters from R'!E$21*Computation!$Q104+'Parameters from R'!E$22*Computation!$O104*Computation!$Q104+'Parameters from R'!E$23*Computation!$P104*Computation!$Q104+'Parameters from R'!E$24*Computation!$O104*Computation!$P104*Computation!$Q104</f>
        <v>30.212184269547325</v>
      </c>
      <c r="U104">
        <f>'Parameters from R'!F$17+'Parameters from R'!F$18*Computation!$O104+'Parameters from R'!F$19*Computation!$P104+'Parameters from R'!F$20*Computation!$O104*Computation!$P104+'Parameters from R'!F$21*Computation!$Q104+'Parameters from R'!F$22*Computation!$O104*Computation!$Q104+'Parameters from R'!F$23*Computation!$P104*Computation!$Q104+'Parameters from R'!F$24*Computation!$O104*Computation!$P104*Computation!$Q104</f>
        <v>28.191636155692731</v>
      </c>
      <c r="V104">
        <f t="shared" si="56"/>
        <v>-1.8771201989025599E-2</v>
      </c>
      <c r="W104">
        <f t="shared" si="57"/>
        <v>-1.2121842695473255</v>
      </c>
      <c r="X104">
        <f t="shared" si="58"/>
        <v>-1.6214015634335226</v>
      </c>
      <c r="Z104" s="21">
        <f>IF(F104="","",V104/'Parameters from R'!$D$25)</f>
        <v>-4.6064525443132477E-3</v>
      </c>
      <c r="AA104" s="21">
        <f t="shared" si="61"/>
        <v>49.816229781657086</v>
      </c>
      <c r="AB104" s="21">
        <f t="shared" si="62"/>
        <v>3</v>
      </c>
      <c r="AD104" s="21">
        <f>IF(G104="","",X104/'Parameters from R'!$F$25)</f>
        <v>-0.51300435469009764</v>
      </c>
      <c r="AE104" s="21">
        <f t="shared" si="63"/>
        <v>30.397413727434962</v>
      </c>
      <c r="AF104" s="21">
        <f t="shared" si="64"/>
        <v>3</v>
      </c>
      <c r="AI104">
        <f t="shared" si="65"/>
        <v>-4.6064525443132477E-3</v>
      </c>
      <c r="AJ104">
        <f t="shared" si="66"/>
        <v>-0.51300435469009764</v>
      </c>
      <c r="AL104" s="48">
        <f t="shared" si="67"/>
        <v>0.61360060469086886</v>
      </c>
      <c r="AM104" s="45">
        <f t="shared" si="68"/>
        <v>0.82840521762938857</v>
      </c>
      <c r="AO104" s="60">
        <f t="shared" si="69"/>
        <v>-4.6064525443132477E-3</v>
      </c>
      <c r="AP104" s="60">
        <f t="shared" si="70"/>
        <v>-0.51300435469009764</v>
      </c>
      <c r="AQ104" s="21">
        <f t="shared" si="71"/>
        <v>-8.9790014581229653E-3</v>
      </c>
      <c r="AR104" s="21">
        <f t="shared" si="72"/>
        <v>-0.99995968795387691</v>
      </c>
      <c r="AT104" s="55">
        <f t="shared" si="73"/>
        <v>1.4205484866474098</v>
      </c>
      <c r="AV104" s="55">
        <f t="shared" si="74"/>
        <v>1.8511765929185109</v>
      </c>
      <c r="AX104" s="55">
        <f t="shared" si="75"/>
        <v>1.9999798438753711</v>
      </c>
      <c r="AZ104" s="55">
        <f t="shared" si="76"/>
        <v>1.8443042934646376</v>
      </c>
      <c r="BB104" s="55">
        <f t="shared" si="77"/>
        <v>1.4078501330339654</v>
      </c>
      <c r="BD104" s="55">
        <f t="shared" si="78"/>
        <v>0.75706355204210818</v>
      </c>
      <c r="BF104" s="55">
        <f t="shared" si="79"/>
        <v>8.979091949971164E-3</v>
      </c>
      <c r="BH104" s="55">
        <f t="shared" si="80"/>
        <v>0.77365475058833855</v>
      </c>
      <c r="BJ104" s="56">
        <f t="shared" si="81"/>
        <v>8.979091949971164E-3</v>
      </c>
      <c r="BK104" s="57" t="str">
        <f t="shared" si="82"/>
        <v/>
      </c>
      <c r="BM104" s="57" t="str">
        <f t="shared" si="83"/>
        <v/>
      </c>
      <c r="BO104" s="57" t="str">
        <f t="shared" si="84"/>
        <v/>
      </c>
      <c r="BQ104" s="57" t="str">
        <f t="shared" si="85"/>
        <v/>
      </c>
      <c r="BS104" s="57" t="str">
        <f t="shared" si="86"/>
        <v/>
      </c>
      <c r="BU104" s="57" t="str">
        <f t="shared" si="87"/>
        <v/>
      </c>
      <c r="BW104" s="57">
        <f t="shared" si="88"/>
        <v>7</v>
      </c>
      <c r="BY104" s="57" t="str">
        <f t="shared" si="89"/>
        <v/>
      </c>
      <c r="CA104" s="58">
        <f t="shared" si="90"/>
        <v>7</v>
      </c>
      <c r="CB104" s="59" t="str">
        <f t="shared" si="91"/>
        <v>Inaccurate</v>
      </c>
      <c r="CI104">
        <f t="shared" si="92"/>
        <v>18</v>
      </c>
      <c r="CJ104">
        <f t="shared" si="93"/>
        <v>-1.8771201989025599E-2</v>
      </c>
      <c r="CK104">
        <f t="shared" si="94"/>
        <v>-1.6214015634335226</v>
      </c>
    </row>
    <row r="105" spans="2:89" x14ac:dyDescent="0.3">
      <c r="B105" s="22">
        <v>26</v>
      </c>
      <c r="C105" s="22">
        <v>23</v>
      </c>
      <c r="D105" s="22">
        <v>18</v>
      </c>
      <c r="E105" s="23">
        <v>1</v>
      </c>
      <c r="F105" s="22">
        <v>26</v>
      </c>
      <c r="G105" s="22">
        <v>30</v>
      </c>
      <c r="J105">
        <f t="shared" si="51"/>
        <v>0.77333333333333343</v>
      </c>
      <c r="K105">
        <f t="shared" si="59"/>
        <v>1.2272296664902038</v>
      </c>
      <c r="L105" s="33">
        <f t="shared" si="60"/>
        <v>27.547804503732515</v>
      </c>
      <c r="M105">
        <f t="shared" si="52"/>
        <v>27.550806037906881</v>
      </c>
      <c r="O105" s="33">
        <f t="shared" si="53"/>
        <v>-22.74074074074074</v>
      </c>
      <c r="P105" s="33">
        <f t="shared" si="54"/>
        <v>4.4212962962962958</v>
      </c>
      <c r="Q105" s="33">
        <f t="shared" si="55"/>
        <v>0.5</v>
      </c>
      <c r="S105">
        <f>'Parameters from R'!D$17+'Parameters from R'!D$18*Computation!$O105+'Parameters from R'!D$19*Computation!$P105+'Parameters from R'!D$20*Computation!$O105*Computation!$P105+'Parameters from R'!D$21*Computation!$Q105+'Parameters from R'!D$22*Computation!$O105*Computation!$Q105+'Parameters from R'!D$23*Computation!$P105*Computation!$Q105+'Parameters from R'!D$24*Computation!$O105*Computation!$P105*Computation!$Q105</f>
        <v>25.018771201989026</v>
      </c>
      <c r="T105">
        <f>'Parameters from R'!E$17+'Parameters from R'!E$18*Computation!$O105+'Parameters from R'!E$19*Computation!$P105+'Parameters from R'!E$20*Computation!$O105*Computation!$P105+'Parameters from R'!E$21*Computation!$Q105+'Parameters from R'!E$22*Computation!$O105*Computation!$Q105+'Parameters from R'!E$23*Computation!$P105*Computation!$Q105+'Parameters from R'!E$24*Computation!$O105*Computation!$P105*Computation!$Q105</f>
        <v>30.212184269547325</v>
      </c>
      <c r="U105">
        <f>'Parameters from R'!F$17+'Parameters from R'!F$18*Computation!$O105+'Parameters from R'!F$19*Computation!$P105+'Parameters from R'!F$20*Computation!$O105*Computation!$P105+'Parameters from R'!F$21*Computation!$Q105+'Parameters from R'!F$22*Computation!$O105*Computation!$Q105+'Parameters from R'!F$23*Computation!$P105*Computation!$Q105+'Parameters from R'!F$24*Computation!$O105*Computation!$P105*Computation!$Q105</f>
        <v>28.191636155692731</v>
      </c>
      <c r="V105">
        <f t="shared" si="56"/>
        <v>0.9812287980109744</v>
      </c>
      <c r="W105">
        <f t="shared" si="57"/>
        <v>-0.2121842695473255</v>
      </c>
      <c r="X105">
        <f t="shared" si="58"/>
        <v>-0.64383165196021608</v>
      </c>
      <c r="Z105" s="21">
        <f>IF(F105="","",V105/'Parameters from R'!$D$25)</f>
        <v>0.24079352487888883</v>
      </c>
      <c r="AA105" s="21">
        <f t="shared" si="61"/>
        <v>59.514242580593987</v>
      </c>
      <c r="AB105" s="21">
        <f t="shared" si="62"/>
        <v>4</v>
      </c>
      <c r="AD105" s="21">
        <f>IF(G105="","",X105/'Parameters from R'!$F$25)</f>
        <v>-0.20370551539587928</v>
      </c>
      <c r="AE105" s="21">
        <f t="shared" si="63"/>
        <v>41.929181595412771</v>
      </c>
      <c r="AF105" s="21">
        <f t="shared" si="64"/>
        <v>3</v>
      </c>
      <c r="AI105">
        <f t="shared" si="65"/>
        <v>0.24079352487888883</v>
      </c>
      <c r="AJ105">
        <f t="shared" si="66"/>
        <v>-0.20370551539587928</v>
      </c>
      <c r="AL105" s="48">
        <f t="shared" si="67"/>
        <v>0.47158717278212137</v>
      </c>
      <c r="AM105" s="45">
        <f t="shared" si="68"/>
        <v>0.89476225687917599</v>
      </c>
      <c r="AO105" s="60">
        <f t="shared" si="69"/>
        <v>0.24079352487888883</v>
      </c>
      <c r="AP105" s="60">
        <f t="shared" si="70"/>
        <v>-0.20370551539587928</v>
      </c>
      <c r="AQ105" s="21">
        <f t="shared" si="71"/>
        <v>0.76345327664433871</v>
      </c>
      <c r="AR105" s="21">
        <f t="shared" si="72"/>
        <v>-0.64586306163228047</v>
      </c>
      <c r="AT105" s="55">
        <f t="shared" si="73"/>
        <v>0.68781788775178176</v>
      </c>
      <c r="AV105" s="55">
        <f t="shared" si="74"/>
        <v>1.3541426524290485</v>
      </c>
      <c r="AX105" s="55">
        <f t="shared" si="75"/>
        <v>1.8143114736077046</v>
      </c>
      <c r="AZ105" s="55">
        <f t="shared" si="76"/>
        <v>1.9982678197040513</v>
      </c>
      <c r="BB105" s="55">
        <f t="shared" si="77"/>
        <v>1.87800600459335</v>
      </c>
      <c r="BD105" s="55">
        <f t="shared" si="78"/>
        <v>1.4718347994501355</v>
      </c>
      <c r="BF105" s="55">
        <f t="shared" si="79"/>
        <v>0.84159008830631976</v>
      </c>
      <c r="BH105" s="55">
        <f t="shared" si="80"/>
        <v>8.3220915251014854E-2</v>
      </c>
      <c r="BJ105" s="56">
        <f t="shared" si="81"/>
        <v>8.3220915251014854E-2</v>
      </c>
      <c r="BK105" s="57" t="str">
        <f t="shared" si="82"/>
        <v/>
      </c>
      <c r="BM105" s="57" t="str">
        <f t="shared" si="83"/>
        <v/>
      </c>
      <c r="BO105" s="57" t="str">
        <f t="shared" si="84"/>
        <v/>
      </c>
      <c r="BQ105" s="57" t="str">
        <f t="shared" si="85"/>
        <v/>
      </c>
      <c r="BS105" s="57" t="str">
        <f t="shared" si="86"/>
        <v/>
      </c>
      <c r="BU105" s="57" t="str">
        <f t="shared" si="87"/>
        <v/>
      </c>
      <c r="BW105" s="57" t="str">
        <f t="shared" si="88"/>
        <v/>
      </c>
      <c r="BY105" s="57">
        <f t="shared" si="89"/>
        <v>8</v>
      </c>
      <c r="CA105" s="58">
        <f t="shared" si="90"/>
        <v>8</v>
      </c>
      <c r="CB105" s="59" t="str">
        <f t="shared" si="91"/>
        <v>Fast-inaccurate</v>
      </c>
      <c r="CI105">
        <f t="shared" si="92"/>
        <v>18</v>
      </c>
      <c r="CJ105">
        <f t="shared" si="93"/>
        <v>0.9812287980109744</v>
      </c>
      <c r="CK105">
        <f t="shared" si="94"/>
        <v>-0.64383165196021608</v>
      </c>
    </row>
    <row r="106" spans="2:89" x14ac:dyDescent="0.3">
      <c r="B106" s="3">
        <v>111</v>
      </c>
      <c r="C106" s="3">
        <v>23</v>
      </c>
      <c r="D106" s="3">
        <v>18</v>
      </c>
      <c r="E106" s="26">
        <v>1</v>
      </c>
      <c r="F106" s="28">
        <v>27</v>
      </c>
      <c r="G106" s="27">
        <v>35</v>
      </c>
      <c r="J106">
        <f t="shared" si="51"/>
        <v>0.88722222222222213</v>
      </c>
      <c r="K106">
        <f t="shared" si="59"/>
        <v>2.0626761691732241</v>
      </c>
      <c r="L106" s="33">
        <f t="shared" si="60"/>
        <v>34.047549497477085</v>
      </c>
      <c r="M106">
        <f t="shared" si="52"/>
        <v>34.053669963349464</v>
      </c>
      <c r="O106" s="33">
        <f t="shared" si="53"/>
        <v>-22.74074074074074</v>
      </c>
      <c r="P106" s="33">
        <f t="shared" si="54"/>
        <v>4.4212962962962958</v>
      </c>
      <c r="Q106" s="33">
        <f t="shared" si="55"/>
        <v>0.5</v>
      </c>
      <c r="S106">
        <f>'Parameters from R'!D$17+'Parameters from R'!D$18*Computation!$O106+'Parameters from R'!D$19*Computation!$P106+'Parameters from R'!D$20*Computation!$O106*Computation!$P106+'Parameters from R'!D$21*Computation!$Q106+'Parameters from R'!D$22*Computation!$O106*Computation!$Q106+'Parameters from R'!D$23*Computation!$P106*Computation!$Q106+'Parameters from R'!D$24*Computation!$O106*Computation!$P106*Computation!$Q106</f>
        <v>25.018771201989026</v>
      </c>
      <c r="T106">
        <f>'Parameters from R'!E$17+'Parameters from R'!E$18*Computation!$O106+'Parameters from R'!E$19*Computation!$P106+'Parameters from R'!E$20*Computation!$O106*Computation!$P106+'Parameters from R'!E$21*Computation!$Q106+'Parameters from R'!E$22*Computation!$O106*Computation!$Q106+'Parameters from R'!E$23*Computation!$P106*Computation!$Q106+'Parameters from R'!E$24*Computation!$O106*Computation!$P106*Computation!$Q106</f>
        <v>30.212184269547325</v>
      </c>
      <c r="U106">
        <f>'Parameters from R'!F$17+'Parameters from R'!F$18*Computation!$O106+'Parameters from R'!F$19*Computation!$P106+'Parameters from R'!F$20*Computation!$O106*Computation!$P106+'Parameters from R'!F$21*Computation!$Q106+'Parameters from R'!F$22*Computation!$O106*Computation!$Q106+'Parameters from R'!F$23*Computation!$P106*Computation!$Q106+'Parameters from R'!F$24*Computation!$O106*Computation!$P106*Computation!$Q106</f>
        <v>28.191636155692731</v>
      </c>
      <c r="V106">
        <f t="shared" si="56"/>
        <v>1.9812287980109744</v>
      </c>
      <c r="W106">
        <f t="shared" si="57"/>
        <v>4.7878157304526745</v>
      </c>
      <c r="X106">
        <f t="shared" si="58"/>
        <v>5.8559133417843547</v>
      </c>
      <c r="Z106" s="21">
        <f>IF(F106="","",V106/'Parameters from R'!$D$25)</f>
        <v>0.48619350230209091</v>
      </c>
      <c r="AA106" s="21">
        <f t="shared" si="61"/>
        <v>68.658501108272858</v>
      </c>
      <c r="AB106" s="21">
        <f t="shared" si="62"/>
        <v>4</v>
      </c>
      <c r="AD106" s="21">
        <f>IF(G106="","",X106/'Parameters from R'!$F$25)</f>
        <v>1.852785338791481</v>
      </c>
      <c r="AE106" s="21">
        <f t="shared" si="63"/>
        <v>96.804343376714897</v>
      </c>
      <c r="AF106" s="21">
        <f t="shared" si="64"/>
        <v>4</v>
      </c>
      <c r="AI106">
        <f t="shared" si="65"/>
        <v>0.48619350230209091</v>
      </c>
      <c r="AJ106">
        <f t="shared" si="66"/>
        <v>1.852785338791481</v>
      </c>
      <c r="AL106" s="48">
        <f t="shared" si="67"/>
        <v>1.9639665842116842</v>
      </c>
      <c r="AM106" s="45">
        <f t="shared" si="68"/>
        <v>0.14535411056007619</v>
      </c>
      <c r="AO106" s="60">
        <f t="shared" si="69"/>
        <v>0.48619350230209091</v>
      </c>
      <c r="AP106" s="60">
        <f t="shared" si="70"/>
        <v>1.852785338791481</v>
      </c>
      <c r="AQ106" s="21">
        <f t="shared" si="71"/>
        <v>0.25381868987112027</v>
      </c>
      <c r="AR106" s="21">
        <f t="shared" si="72"/>
        <v>0.96725181450959707</v>
      </c>
      <c r="AT106" s="55">
        <f t="shared" si="73"/>
        <v>1.2216229452076279</v>
      </c>
      <c r="AV106" s="55">
        <f t="shared" si="74"/>
        <v>0.52263326730225823</v>
      </c>
      <c r="AX106" s="55">
        <f t="shared" si="75"/>
        <v>0.25592258786751465</v>
      </c>
      <c r="AZ106" s="55">
        <f t="shared" si="76"/>
        <v>0.99551654897849451</v>
      </c>
      <c r="BB106" s="55">
        <f t="shared" si="77"/>
        <v>1.5835521398874874</v>
      </c>
      <c r="BD106" s="55">
        <f t="shared" si="78"/>
        <v>1.9305062724345048</v>
      </c>
      <c r="BF106" s="55">
        <f t="shared" si="79"/>
        <v>1.9835583250863067</v>
      </c>
      <c r="BH106" s="55">
        <f t="shared" si="80"/>
        <v>1.7346316037447111</v>
      </c>
      <c r="BJ106" s="56">
        <f t="shared" si="81"/>
        <v>0.25592258786751465</v>
      </c>
      <c r="BK106" s="57" t="str">
        <f t="shared" si="82"/>
        <v/>
      </c>
      <c r="BM106" s="57" t="str">
        <f t="shared" si="83"/>
        <v/>
      </c>
      <c r="BO106" s="57">
        <f t="shared" si="84"/>
        <v>3</v>
      </c>
      <c r="BQ106" s="57" t="str">
        <f t="shared" si="85"/>
        <v/>
      </c>
      <c r="BS106" s="57" t="str">
        <f t="shared" si="86"/>
        <v/>
      </c>
      <c r="BU106" s="57" t="str">
        <f t="shared" si="87"/>
        <v/>
      </c>
      <c r="BW106" s="57" t="str">
        <f t="shared" si="88"/>
        <v/>
      </c>
      <c r="BY106" s="57" t="str">
        <f t="shared" si="89"/>
        <v/>
      </c>
      <c r="CA106" s="58">
        <f t="shared" si="90"/>
        <v>3</v>
      </c>
      <c r="CB106" s="59" t="str">
        <f t="shared" si="91"/>
        <v>Hyperaccurate</v>
      </c>
      <c r="CI106">
        <f t="shared" si="92"/>
        <v>18</v>
      </c>
      <c r="CJ106">
        <f t="shared" si="93"/>
        <v>1.9812287980109744</v>
      </c>
      <c r="CK106">
        <f t="shared" si="94"/>
        <v>5.8559133417843547</v>
      </c>
    </row>
    <row r="107" spans="2:89" x14ac:dyDescent="0.3">
      <c r="B107" s="22">
        <v>32</v>
      </c>
      <c r="C107" s="22">
        <v>24</v>
      </c>
      <c r="D107" s="22">
        <v>13</v>
      </c>
      <c r="E107" s="23">
        <v>1</v>
      </c>
      <c r="F107" s="22">
        <v>27</v>
      </c>
      <c r="G107" s="22">
        <v>30</v>
      </c>
      <c r="J107">
        <f t="shared" si="51"/>
        <v>0.77333333333333343</v>
      </c>
      <c r="K107">
        <f t="shared" si="59"/>
        <v>1.2272296664902038</v>
      </c>
      <c r="L107" s="33">
        <f t="shared" si="60"/>
        <v>27.547804503732515</v>
      </c>
      <c r="M107">
        <f t="shared" si="52"/>
        <v>27.550806037906881</v>
      </c>
      <c r="O107" s="33">
        <f t="shared" si="53"/>
        <v>-21.74074074074074</v>
      </c>
      <c r="P107" s="33">
        <f t="shared" si="54"/>
        <v>-0.57870370370370416</v>
      </c>
      <c r="Q107" s="33">
        <f t="shared" si="55"/>
        <v>0.5</v>
      </c>
      <c r="S107">
        <f>'Parameters from R'!D$17+'Parameters from R'!D$18*Computation!$O107+'Parameters from R'!D$19*Computation!$P107+'Parameters from R'!D$20*Computation!$O107*Computation!$P107+'Parameters from R'!D$21*Computation!$Q107+'Parameters from R'!D$22*Computation!$O107*Computation!$Q107+'Parameters from R'!D$23*Computation!$P107*Computation!$Q107+'Parameters from R'!D$24*Computation!$O107*Computation!$P107*Computation!$Q107</f>
        <v>27.404217451989027</v>
      </c>
      <c r="T107">
        <f>'Parameters from R'!E$17+'Parameters from R'!E$18*Computation!$O107+'Parameters from R'!E$19*Computation!$P107+'Parameters from R'!E$20*Computation!$O107*Computation!$P107+'Parameters from R'!E$21*Computation!$Q107+'Parameters from R'!E$22*Computation!$O107*Computation!$Q107+'Parameters from R'!E$23*Computation!$P107*Computation!$Q107+'Parameters from R'!E$24*Computation!$O107*Computation!$P107*Computation!$Q107</f>
        <v>31.219566769547324</v>
      </c>
      <c r="U107">
        <f>'Parameters from R'!F$17+'Parameters from R'!F$18*Computation!$O107+'Parameters from R'!F$19*Computation!$P107+'Parameters from R'!F$20*Computation!$O107*Computation!$P107+'Parameters from R'!F$21*Computation!$Q107+'Parameters from R'!F$22*Computation!$O107*Computation!$Q107+'Parameters from R'!F$23*Computation!$P107*Computation!$Q107+'Parameters from R'!F$24*Computation!$O107*Computation!$P107*Computation!$Q107</f>
        <v>29.15623115569273</v>
      </c>
      <c r="V107">
        <f t="shared" si="56"/>
        <v>-0.4042174519890267</v>
      </c>
      <c r="W107">
        <f t="shared" si="57"/>
        <v>-1.219566769547324</v>
      </c>
      <c r="X107">
        <f t="shared" si="58"/>
        <v>-1.6084266519602153</v>
      </c>
      <c r="Z107" s="21">
        <f>IF(F107="","",V107/'Parameters from R'!$D$25)</f>
        <v>-9.9194953592171425E-2</v>
      </c>
      <c r="AA107" s="21">
        <f t="shared" si="61"/>
        <v>46.049174077446224</v>
      </c>
      <c r="AB107" s="21">
        <f t="shared" si="62"/>
        <v>3</v>
      </c>
      <c r="AD107" s="21">
        <f>IF(G107="","",X107/'Parameters from R'!$F$25)</f>
        <v>-0.50889914951598281</v>
      </c>
      <c r="AE107" s="21">
        <f t="shared" si="63"/>
        <v>30.541145807370938</v>
      </c>
      <c r="AF107" s="21">
        <f t="shared" si="64"/>
        <v>3</v>
      </c>
      <c r="AI107">
        <f t="shared" si="65"/>
        <v>-9.9194953592171425E-2</v>
      </c>
      <c r="AJ107">
        <f t="shared" si="66"/>
        <v>-0.50889914951598281</v>
      </c>
      <c r="AL107" s="48">
        <f t="shared" si="67"/>
        <v>0.55450061870572454</v>
      </c>
      <c r="AM107" s="45">
        <f t="shared" si="68"/>
        <v>0.85749882682892142</v>
      </c>
      <c r="AO107" s="60">
        <f t="shared" si="69"/>
        <v>-9.9194953592171425E-2</v>
      </c>
      <c r="AP107" s="60">
        <f t="shared" si="70"/>
        <v>-0.50889914951598281</v>
      </c>
      <c r="AQ107" s="21">
        <f t="shared" si="71"/>
        <v>-0.19132002076543572</v>
      </c>
      <c r="AR107" s="21">
        <f t="shared" si="72"/>
        <v>-0.9815277121173468</v>
      </c>
      <c r="AT107" s="55">
        <f t="shared" si="73"/>
        <v>1.5435802672782752</v>
      </c>
      <c r="AV107" s="55">
        <f t="shared" si="74"/>
        <v>1.9127616606470783</v>
      </c>
      <c r="AX107" s="55">
        <f t="shared" si="75"/>
        <v>1.9907424304099948</v>
      </c>
      <c r="AZ107" s="55">
        <f t="shared" si="76"/>
        <v>1.7656507112680597</v>
      </c>
      <c r="BB107" s="55">
        <f t="shared" si="77"/>
        <v>1.271754676999117</v>
      </c>
      <c r="BD107" s="55">
        <f t="shared" si="78"/>
        <v>0.58424552164191368</v>
      </c>
      <c r="BF107" s="55">
        <f t="shared" si="79"/>
        <v>0.19220971818642879</v>
      </c>
      <c r="BH107" s="55">
        <f t="shared" si="80"/>
        <v>0.93940277080632173</v>
      </c>
      <c r="BJ107" s="56">
        <f t="shared" si="81"/>
        <v>0.19220971818642879</v>
      </c>
      <c r="BK107" s="57" t="str">
        <f t="shared" si="82"/>
        <v/>
      </c>
      <c r="BM107" s="57" t="str">
        <f t="shared" si="83"/>
        <v/>
      </c>
      <c r="BO107" s="57" t="str">
        <f t="shared" si="84"/>
        <v/>
      </c>
      <c r="BQ107" s="57" t="str">
        <f t="shared" si="85"/>
        <v/>
      </c>
      <c r="BS107" s="57" t="str">
        <f t="shared" si="86"/>
        <v/>
      </c>
      <c r="BU107" s="57" t="str">
        <f t="shared" si="87"/>
        <v/>
      </c>
      <c r="BW107" s="57">
        <f t="shared" si="88"/>
        <v>7</v>
      </c>
      <c r="BY107" s="57" t="str">
        <f t="shared" si="89"/>
        <v/>
      </c>
      <c r="CA107" s="58">
        <f t="shared" si="90"/>
        <v>7</v>
      </c>
      <c r="CB107" s="59" t="str">
        <f t="shared" si="91"/>
        <v>Inaccurate</v>
      </c>
      <c r="CI107">
        <f t="shared" si="92"/>
        <v>13</v>
      </c>
      <c r="CJ107">
        <f t="shared" si="93"/>
        <v>-0.4042174519890267</v>
      </c>
      <c r="CK107">
        <f t="shared" si="94"/>
        <v>-1.6084266519602153</v>
      </c>
    </row>
    <row r="108" spans="2:89" x14ac:dyDescent="0.3">
      <c r="B108" s="22">
        <v>34</v>
      </c>
      <c r="C108" s="22">
        <v>24</v>
      </c>
      <c r="D108" s="22">
        <v>13</v>
      </c>
      <c r="E108" s="23">
        <v>1</v>
      </c>
      <c r="F108" s="22">
        <v>21</v>
      </c>
      <c r="G108" s="22">
        <v>28</v>
      </c>
      <c r="J108">
        <f t="shared" si="51"/>
        <v>0.72777777777777786</v>
      </c>
      <c r="K108">
        <f t="shared" si="59"/>
        <v>0.98337702509052527</v>
      </c>
      <c r="L108" s="33">
        <f t="shared" si="60"/>
        <v>25.650639359035857</v>
      </c>
      <c r="M108">
        <f t="shared" si="52"/>
        <v>25.653116876054831</v>
      </c>
      <c r="O108" s="33">
        <f t="shared" si="53"/>
        <v>-21.74074074074074</v>
      </c>
      <c r="P108" s="33">
        <f t="shared" si="54"/>
        <v>-0.57870370370370416</v>
      </c>
      <c r="Q108" s="33">
        <f t="shared" si="55"/>
        <v>0.5</v>
      </c>
      <c r="S108">
        <f>'Parameters from R'!D$17+'Parameters from R'!D$18*Computation!$O108+'Parameters from R'!D$19*Computation!$P108+'Parameters from R'!D$20*Computation!$O108*Computation!$P108+'Parameters from R'!D$21*Computation!$Q108+'Parameters from R'!D$22*Computation!$O108*Computation!$Q108+'Parameters from R'!D$23*Computation!$P108*Computation!$Q108+'Parameters from R'!D$24*Computation!$O108*Computation!$P108*Computation!$Q108</f>
        <v>27.404217451989027</v>
      </c>
      <c r="T108">
        <f>'Parameters from R'!E$17+'Parameters from R'!E$18*Computation!$O108+'Parameters from R'!E$19*Computation!$P108+'Parameters from R'!E$20*Computation!$O108*Computation!$P108+'Parameters from R'!E$21*Computation!$Q108+'Parameters from R'!E$22*Computation!$O108*Computation!$Q108+'Parameters from R'!E$23*Computation!$P108*Computation!$Q108+'Parameters from R'!E$24*Computation!$O108*Computation!$P108*Computation!$Q108</f>
        <v>31.219566769547324</v>
      </c>
      <c r="U108">
        <f>'Parameters from R'!F$17+'Parameters from R'!F$18*Computation!$O108+'Parameters from R'!F$19*Computation!$P108+'Parameters from R'!F$20*Computation!$O108*Computation!$P108+'Parameters from R'!F$21*Computation!$Q108+'Parameters from R'!F$22*Computation!$O108*Computation!$Q108+'Parameters from R'!F$23*Computation!$P108*Computation!$Q108+'Parameters from R'!F$24*Computation!$O108*Computation!$P108*Computation!$Q108</f>
        <v>29.15623115569273</v>
      </c>
      <c r="V108">
        <f t="shared" si="56"/>
        <v>-6.4042174519890267</v>
      </c>
      <c r="W108">
        <f t="shared" si="57"/>
        <v>-3.219566769547324</v>
      </c>
      <c r="X108">
        <f t="shared" si="58"/>
        <v>-3.5055917966568728</v>
      </c>
      <c r="Z108" s="21">
        <f>IF(F108="","",V108/'Parameters from R'!$D$25)</f>
        <v>-1.5715948181313839</v>
      </c>
      <c r="AA108" s="21">
        <f t="shared" si="61"/>
        <v>5.8022274496805082</v>
      </c>
      <c r="AB108" s="21">
        <f t="shared" si="62"/>
        <v>1</v>
      </c>
      <c r="AD108" s="21">
        <f>IF(G108="","",X108/'Parameters from R'!$F$25)</f>
        <v>-1.1091538937723446</v>
      </c>
      <c r="AE108" s="21">
        <f t="shared" si="63"/>
        <v>13.368189934655764</v>
      </c>
      <c r="AF108" s="21">
        <f t="shared" si="64"/>
        <v>2</v>
      </c>
      <c r="AI108">
        <f t="shared" si="65"/>
        <v>-1.5715948181313839</v>
      </c>
      <c r="AJ108">
        <f t="shared" si="66"/>
        <v>-1.1091538937723446</v>
      </c>
      <c r="AL108" s="48">
        <f t="shared" si="67"/>
        <v>1.597221384340604</v>
      </c>
      <c r="AM108" s="45">
        <f t="shared" si="68"/>
        <v>0.27927506820671799</v>
      </c>
      <c r="AO108" s="60">
        <f t="shared" si="69"/>
        <v>-1.5715948181313839</v>
      </c>
      <c r="AP108" s="60">
        <f t="shared" si="70"/>
        <v>-1.1091538937723446</v>
      </c>
      <c r="AQ108" s="21">
        <f t="shared" si="71"/>
        <v>-0.81701859743413285</v>
      </c>
      <c r="AR108" s="21">
        <f t="shared" si="72"/>
        <v>-0.57661131748064254</v>
      </c>
      <c r="AT108" s="55">
        <f t="shared" si="73"/>
        <v>1.9063150827888515</v>
      </c>
      <c r="AV108" s="55">
        <f t="shared" si="74"/>
        <v>1.9927092930483707</v>
      </c>
      <c r="AX108" s="55">
        <f t="shared" si="75"/>
        <v>1.7757315773959994</v>
      </c>
      <c r="AZ108" s="55">
        <f t="shared" si="76"/>
        <v>1.2884148261319213</v>
      </c>
      <c r="BB108" s="55">
        <f t="shared" si="77"/>
        <v>0.60494859709874049</v>
      </c>
      <c r="BD108" s="55">
        <f t="shared" si="78"/>
        <v>0.17061557197003482</v>
      </c>
      <c r="BF108" s="55">
        <f t="shared" si="79"/>
        <v>0.92020506684038361</v>
      </c>
      <c r="BH108" s="55">
        <f t="shared" si="80"/>
        <v>1.529701681963987</v>
      </c>
      <c r="BJ108" s="56">
        <f t="shared" si="81"/>
        <v>0.17061557197003482</v>
      </c>
      <c r="BK108" s="57" t="str">
        <f t="shared" si="82"/>
        <v/>
      </c>
      <c r="BM108" s="57" t="str">
        <f t="shared" si="83"/>
        <v/>
      </c>
      <c r="BO108" s="57" t="str">
        <f t="shared" si="84"/>
        <v/>
      </c>
      <c r="BQ108" s="57" t="str">
        <f t="shared" si="85"/>
        <v/>
      </c>
      <c r="BS108" s="57" t="str">
        <f t="shared" si="86"/>
        <v/>
      </c>
      <c r="BU108" s="57">
        <f t="shared" si="87"/>
        <v>6</v>
      </c>
      <c r="BW108" s="57" t="str">
        <f t="shared" si="88"/>
        <v/>
      </c>
      <c r="BY108" s="57" t="str">
        <f t="shared" si="89"/>
        <v/>
      </c>
      <c r="CA108" s="58">
        <f t="shared" si="90"/>
        <v>6</v>
      </c>
      <c r="CB108" s="59" t="str">
        <f t="shared" si="91"/>
        <v>Slow-inaccurate</v>
      </c>
      <c r="CI108">
        <f t="shared" si="92"/>
        <v>13</v>
      </c>
      <c r="CJ108">
        <f t="shared" si="93"/>
        <v>-6.4042174519890267</v>
      </c>
      <c r="CK108">
        <f t="shared" si="94"/>
        <v>-3.5055917966568728</v>
      </c>
    </row>
    <row r="109" spans="2:89" x14ac:dyDescent="0.3">
      <c r="B109" s="3">
        <v>50</v>
      </c>
      <c r="C109" s="3">
        <v>24</v>
      </c>
      <c r="D109" s="3">
        <v>13</v>
      </c>
      <c r="E109" s="26">
        <v>1</v>
      </c>
      <c r="F109" s="26">
        <v>20</v>
      </c>
      <c r="G109" s="3">
        <v>28</v>
      </c>
      <c r="J109">
        <f t="shared" si="51"/>
        <v>0.72777777777777786</v>
      </c>
      <c r="K109">
        <f t="shared" si="59"/>
        <v>0.98337702509052527</v>
      </c>
      <c r="L109" s="33">
        <f t="shared" si="60"/>
        <v>25.650639359035857</v>
      </c>
      <c r="M109">
        <f t="shared" si="52"/>
        <v>25.653116876054831</v>
      </c>
      <c r="O109" s="33">
        <f t="shared" si="53"/>
        <v>-21.74074074074074</v>
      </c>
      <c r="P109" s="33">
        <f t="shared" si="54"/>
        <v>-0.57870370370370416</v>
      </c>
      <c r="Q109" s="33">
        <f t="shared" si="55"/>
        <v>0.5</v>
      </c>
      <c r="S109">
        <f>'Parameters from R'!D$17+'Parameters from R'!D$18*Computation!$O109+'Parameters from R'!D$19*Computation!$P109+'Parameters from R'!D$20*Computation!$O109*Computation!$P109+'Parameters from R'!D$21*Computation!$Q109+'Parameters from R'!D$22*Computation!$O109*Computation!$Q109+'Parameters from R'!D$23*Computation!$P109*Computation!$Q109+'Parameters from R'!D$24*Computation!$O109*Computation!$P109*Computation!$Q109</f>
        <v>27.404217451989027</v>
      </c>
      <c r="T109">
        <f>'Parameters from R'!E$17+'Parameters from R'!E$18*Computation!$O109+'Parameters from R'!E$19*Computation!$P109+'Parameters from R'!E$20*Computation!$O109*Computation!$P109+'Parameters from R'!E$21*Computation!$Q109+'Parameters from R'!E$22*Computation!$O109*Computation!$Q109+'Parameters from R'!E$23*Computation!$P109*Computation!$Q109+'Parameters from R'!E$24*Computation!$O109*Computation!$P109*Computation!$Q109</f>
        <v>31.219566769547324</v>
      </c>
      <c r="U109">
        <f>'Parameters from R'!F$17+'Parameters from R'!F$18*Computation!$O109+'Parameters from R'!F$19*Computation!$P109+'Parameters from R'!F$20*Computation!$O109*Computation!$P109+'Parameters from R'!F$21*Computation!$Q109+'Parameters from R'!F$22*Computation!$O109*Computation!$Q109+'Parameters from R'!F$23*Computation!$P109*Computation!$Q109+'Parameters from R'!F$24*Computation!$O109*Computation!$P109*Computation!$Q109</f>
        <v>29.15623115569273</v>
      </c>
      <c r="V109">
        <f t="shared" si="56"/>
        <v>-7.4042174519890267</v>
      </c>
      <c r="W109">
        <f t="shared" si="57"/>
        <v>-3.219566769547324</v>
      </c>
      <c r="X109">
        <f t="shared" si="58"/>
        <v>-3.5055917966568728</v>
      </c>
      <c r="Z109" s="21">
        <f>IF(F109="","",V109/'Parameters from R'!$D$25)</f>
        <v>-1.816994795554586</v>
      </c>
      <c r="AA109" s="21">
        <f t="shared" si="61"/>
        <v>3.4608955126095275</v>
      </c>
      <c r="AB109" s="21">
        <f t="shared" si="62"/>
        <v>1</v>
      </c>
      <c r="AD109" s="21">
        <f>IF(G109="","",X109/'Parameters from R'!$F$25)</f>
        <v>-1.1091538937723446</v>
      </c>
      <c r="AE109" s="21">
        <f t="shared" si="63"/>
        <v>13.368189934655764</v>
      </c>
      <c r="AF109" s="21">
        <f t="shared" si="64"/>
        <v>2</v>
      </c>
      <c r="AI109">
        <f t="shared" si="65"/>
        <v>-1.816994795554586</v>
      </c>
      <c r="AJ109">
        <f t="shared" si="66"/>
        <v>-1.1091538937723446</v>
      </c>
      <c r="AL109" s="48">
        <f t="shared" si="67"/>
        <v>1.8210378050781102</v>
      </c>
      <c r="AM109" s="45">
        <f t="shared" si="68"/>
        <v>0.19050261761248144</v>
      </c>
      <c r="AO109" s="60">
        <f t="shared" si="69"/>
        <v>-1.816994795554586</v>
      </c>
      <c r="AP109" s="60">
        <f t="shared" si="70"/>
        <v>-1.1091538937723446</v>
      </c>
      <c r="AQ109" s="21">
        <f t="shared" si="71"/>
        <v>-0.85353919589890714</v>
      </c>
      <c r="AR109" s="21">
        <f t="shared" si="72"/>
        <v>-0.52102863747038619</v>
      </c>
      <c r="AT109" s="55">
        <f t="shared" si="73"/>
        <v>1.9253774673548598</v>
      </c>
      <c r="AV109" s="55">
        <f t="shared" si="74"/>
        <v>1.9859336525555571</v>
      </c>
      <c r="AX109" s="55">
        <f t="shared" si="75"/>
        <v>1.7441494416880603</v>
      </c>
      <c r="AZ109" s="55">
        <f t="shared" si="76"/>
        <v>1.2368342890776172</v>
      </c>
      <c r="BB109" s="55">
        <f t="shared" si="77"/>
        <v>0.54122232788585678</v>
      </c>
      <c r="BD109" s="55">
        <f t="shared" si="78"/>
        <v>0.23678582653390567</v>
      </c>
      <c r="BF109" s="55">
        <f t="shared" si="79"/>
        <v>0.97874548533274353</v>
      </c>
      <c r="BH109" s="55">
        <f t="shared" si="80"/>
        <v>1.5717000163395896</v>
      </c>
      <c r="BJ109" s="56">
        <f t="shared" si="81"/>
        <v>0.23678582653390567</v>
      </c>
      <c r="BK109" s="57" t="str">
        <f t="shared" si="82"/>
        <v/>
      </c>
      <c r="BM109" s="57" t="str">
        <f t="shared" si="83"/>
        <v/>
      </c>
      <c r="BO109" s="57" t="str">
        <f t="shared" si="84"/>
        <v/>
      </c>
      <c r="BQ109" s="57" t="str">
        <f t="shared" si="85"/>
        <v/>
      </c>
      <c r="BS109" s="57" t="str">
        <f t="shared" si="86"/>
        <v/>
      </c>
      <c r="BU109" s="57">
        <f t="shared" si="87"/>
        <v>6</v>
      </c>
      <c r="BW109" s="57" t="str">
        <f t="shared" si="88"/>
        <v/>
      </c>
      <c r="BY109" s="57" t="str">
        <f t="shared" si="89"/>
        <v/>
      </c>
      <c r="CA109" s="58">
        <f t="shared" si="90"/>
        <v>6</v>
      </c>
      <c r="CB109" s="59" t="str">
        <f t="shared" si="91"/>
        <v>Slow-inaccurate</v>
      </c>
      <c r="CI109">
        <f t="shared" si="92"/>
        <v>13</v>
      </c>
      <c r="CJ109">
        <f t="shared" si="93"/>
        <v>-7.4042174519890267</v>
      </c>
      <c r="CK109">
        <f t="shared" si="94"/>
        <v>-3.5055917966568728</v>
      </c>
    </row>
    <row r="110" spans="2:89" x14ac:dyDescent="0.3">
      <c r="B110" s="3">
        <v>72</v>
      </c>
      <c r="C110" s="3">
        <v>24</v>
      </c>
      <c r="D110" s="3">
        <v>16</v>
      </c>
      <c r="E110" s="26">
        <v>1</v>
      </c>
      <c r="F110" s="3">
        <v>27</v>
      </c>
      <c r="G110" s="3">
        <v>34</v>
      </c>
      <c r="J110">
        <f t="shared" si="51"/>
        <v>0.86444444444444435</v>
      </c>
      <c r="K110">
        <f t="shared" si="59"/>
        <v>1.8527054794451341</v>
      </c>
      <c r="L110" s="33">
        <f t="shared" si="60"/>
        <v>32.413984768903369</v>
      </c>
      <c r="M110">
        <f t="shared" si="52"/>
        <v>32.419066202762622</v>
      </c>
      <c r="O110" s="33">
        <f t="shared" si="53"/>
        <v>-21.74074074074074</v>
      </c>
      <c r="P110" s="33">
        <f t="shared" si="54"/>
        <v>2.4212962962962958</v>
      </c>
      <c r="Q110" s="33">
        <f t="shared" si="55"/>
        <v>0.5</v>
      </c>
      <c r="S110">
        <f>'Parameters from R'!D$17+'Parameters from R'!D$18*Computation!$O110+'Parameters from R'!D$19*Computation!$P110+'Parameters from R'!D$20*Computation!$O110*Computation!$P110+'Parameters from R'!D$21*Computation!$Q110+'Parameters from R'!D$22*Computation!$O110*Computation!$Q110+'Parameters from R'!D$23*Computation!$P110*Computation!$Q110+'Parameters from R'!D$24*Computation!$O110*Computation!$P110*Computation!$Q110</f>
        <v>26.020566340877913</v>
      </c>
      <c r="T110">
        <f>'Parameters from R'!E$17+'Parameters from R'!E$18*Computation!$O110+'Parameters from R'!E$19*Computation!$P110+'Parameters from R'!E$20*Computation!$O110*Computation!$P110+'Parameters from R'!E$21*Computation!$Q110+'Parameters from R'!E$22*Computation!$O110*Computation!$Q110+'Parameters from R'!E$23*Computation!$P110*Computation!$Q110+'Parameters from R'!E$24*Computation!$O110*Computation!$P110*Computation!$Q110</f>
        <v>30.623713436213993</v>
      </c>
      <c r="U110">
        <f>'Parameters from R'!F$17+'Parameters from R'!F$18*Computation!$O110+'Parameters from R'!F$19*Computation!$P110+'Parameters from R'!F$20*Computation!$O110*Computation!$P110+'Parameters from R'!F$21*Computation!$Q110+'Parameters from R'!F$22*Computation!$O110*Computation!$Q110+'Parameters from R'!F$23*Computation!$P110*Computation!$Q110+'Parameters from R'!F$24*Computation!$O110*Computation!$P110*Computation!$Q110</f>
        <v>28.584020044581621</v>
      </c>
      <c r="V110">
        <f t="shared" si="56"/>
        <v>0.97943365912208691</v>
      </c>
      <c r="W110">
        <f t="shared" si="57"/>
        <v>3.3762865637860067</v>
      </c>
      <c r="X110">
        <f t="shared" si="58"/>
        <v>3.8299647243217478</v>
      </c>
      <c r="Z110" s="21">
        <f>IF(F110="","",V110/'Parameters from R'!$D$25)</f>
        <v>0.24035299783608433</v>
      </c>
      <c r="AA110" s="21">
        <f t="shared" si="61"/>
        <v>59.497169372549628</v>
      </c>
      <c r="AB110" s="21">
        <f t="shared" si="62"/>
        <v>4</v>
      </c>
      <c r="AD110" s="21">
        <f>IF(G110="","",X110/'Parameters from R'!$F$25)</f>
        <v>1.2117840676839042</v>
      </c>
      <c r="AE110" s="21">
        <f t="shared" si="63"/>
        <v>88.720247568621758</v>
      </c>
      <c r="AF110" s="21">
        <f t="shared" si="64"/>
        <v>4</v>
      </c>
      <c r="AI110">
        <f t="shared" si="65"/>
        <v>0.24035299783608433</v>
      </c>
      <c r="AJ110">
        <f t="shared" si="66"/>
        <v>1.2117840676839042</v>
      </c>
      <c r="AL110" s="48">
        <f t="shared" si="67"/>
        <v>1.3183959527871527</v>
      </c>
      <c r="AM110" s="45">
        <f t="shared" si="68"/>
        <v>0.41933550809686526</v>
      </c>
      <c r="AO110" s="60">
        <f t="shared" si="69"/>
        <v>0.24035299783608433</v>
      </c>
      <c r="AP110" s="60">
        <f t="shared" si="70"/>
        <v>1.2117840676839042</v>
      </c>
      <c r="AQ110" s="21">
        <f t="shared" si="71"/>
        <v>0.19455626236924622</v>
      </c>
      <c r="AR110" s="21">
        <f t="shared" si="72"/>
        <v>0.98089136033146362</v>
      </c>
      <c r="AT110" s="55">
        <f t="shared" si="73"/>
        <v>1.269207420109695</v>
      </c>
      <c r="AV110" s="55">
        <f t="shared" si="74"/>
        <v>0.5810903803346289</v>
      </c>
      <c r="AX110" s="55">
        <f t="shared" si="75"/>
        <v>0.1954924022489696</v>
      </c>
      <c r="AZ110" s="55">
        <f t="shared" si="76"/>
        <v>0.94231323873320172</v>
      </c>
      <c r="BB110" s="55">
        <f t="shared" si="77"/>
        <v>1.5456754267110844</v>
      </c>
      <c r="BD110" s="55">
        <f t="shared" si="78"/>
        <v>1.913722542554839</v>
      </c>
      <c r="BF110" s="55">
        <f t="shared" si="79"/>
        <v>1.9904227492326667</v>
      </c>
      <c r="BH110" s="55">
        <f t="shared" si="80"/>
        <v>1.764099135566974</v>
      </c>
      <c r="BJ110" s="56">
        <f t="shared" si="81"/>
        <v>0.1954924022489696</v>
      </c>
      <c r="BK110" s="57" t="str">
        <f t="shared" si="82"/>
        <v/>
      </c>
      <c r="BM110" s="57" t="str">
        <f t="shared" si="83"/>
        <v/>
      </c>
      <c r="BO110" s="57">
        <f t="shared" si="84"/>
        <v>3</v>
      </c>
      <c r="BQ110" s="57" t="str">
        <f t="shared" si="85"/>
        <v/>
      </c>
      <c r="BS110" s="57" t="str">
        <f t="shared" si="86"/>
        <v/>
      </c>
      <c r="BU110" s="57" t="str">
        <f t="shared" si="87"/>
        <v/>
      </c>
      <c r="BW110" s="57" t="str">
        <f t="shared" si="88"/>
        <v/>
      </c>
      <c r="BY110" s="57" t="str">
        <f t="shared" si="89"/>
        <v/>
      </c>
      <c r="CA110" s="58">
        <f t="shared" si="90"/>
        <v>3</v>
      </c>
      <c r="CB110" s="59" t="str">
        <f t="shared" si="91"/>
        <v>Hyperaccurate</v>
      </c>
      <c r="CI110">
        <f t="shared" si="92"/>
        <v>16</v>
      </c>
      <c r="CJ110">
        <f t="shared" si="93"/>
        <v>0.97943365912208691</v>
      </c>
      <c r="CK110">
        <f t="shared" si="94"/>
        <v>3.8299647243217478</v>
      </c>
    </row>
    <row r="111" spans="2:89" x14ac:dyDescent="0.3">
      <c r="B111" s="22">
        <v>17</v>
      </c>
      <c r="C111" s="22">
        <v>24</v>
      </c>
      <c r="D111" s="22">
        <v>18</v>
      </c>
      <c r="E111" s="23">
        <v>1</v>
      </c>
      <c r="F111" s="22">
        <v>18</v>
      </c>
      <c r="G111" s="22">
        <v>30</v>
      </c>
      <c r="J111">
        <f t="shared" si="51"/>
        <v>0.77333333333333343</v>
      </c>
      <c r="K111">
        <f t="shared" si="59"/>
        <v>1.2272296664902038</v>
      </c>
      <c r="L111" s="33">
        <f t="shared" si="60"/>
        <v>27.547804503732515</v>
      </c>
      <c r="M111">
        <f t="shared" si="52"/>
        <v>27.550806037906881</v>
      </c>
      <c r="O111" s="33">
        <f t="shared" si="53"/>
        <v>-21.74074074074074</v>
      </c>
      <c r="P111" s="33">
        <f t="shared" si="54"/>
        <v>4.4212962962962958</v>
      </c>
      <c r="Q111" s="33">
        <f t="shared" si="55"/>
        <v>0.5</v>
      </c>
      <c r="S111">
        <f>'Parameters from R'!D$17+'Parameters from R'!D$18*Computation!$O111+'Parameters from R'!D$19*Computation!$P111+'Parameters from R'!D$20*Computation!$O111*Computation!$P111+'Parameters from R'!D$21*Computation!$Q111+'Parameters from R'!D$22*Computation!$O111*Computation!$Q111+'Parameters from R'!D$23*Computation!$P111*Computation!$Q111+'Parameters from R'!D$24*Computation!$O111*Computation!$P111*Computation!$Q111</f>
        <v>25.098132266803841</v>
      </c>
      <c r="T111">
        <f>'Parameters from R'!E$17+'Parameters from R'!E$18*Computation!$O111+'Parameters from R'!E$19*Computation!$P111+'Parameters from R'!E$20*Computation!$O111*Computation!$P111+'Parameters from R'!E$21*Computation!$Q111+'Parameters from R'!E$22*Computation!$O111*Computation!$Q111+'Parameters from R'!E$23*Computation!$P111*Computation!$Q111+'Parameters from R'!E$24*Computation!$O111*Computation!$P111*Computation!$Q111</f>
        <v>30.226477880658436</v>
      </c>
      <c r="U111">
        <f>'Parameters from R'!F$17+'Parameters from R'!F$18*Computation!$O111+'Parameters from R'!F$19*Computation!$P111+'Parameters from R'!F$20*Computation!$O111*Computation!$P111+'Parameters from R'!F$21*Computation!$Q111+'Parameters from R'!F$22*Computation!$O111*Computation!$Q111+'Parameters from R'!F$23*Computation!$P111*Computation!$Q111+'Parameters from R'!F$24*Computation!$O111*Computation!$P111*Computation!$Q111</f>
        <v>28.202545970507547</v>
      </c>
      <c r="V111">
        <f t="shared" si="56"/>
        <v>-7.0981322668038409</v>
      </c>
      <c r="W111">
        <f t="shared" si="57"/>
        <v>-0.22647788065843599</v>
      </c>
      <c r="X111">
        <f t="shared" si="58"/>
        <v>-0.65474146677503242</v>
      </c>
      <c r="Z111" s="21">
        <f>IF(F111="","",V111/'Parameters from R'!$D$25)</f>
        <v>-1.7418814980205648</v>
      </c>
      <c r="AA111" s="21">
        <f t="shared" si="61"/>
        <v>4.0764591045124483</v>
      </c>
      <c r="AB111" s="21">
        <f t="shared" si="62"/>
        <v>1</v>
      </c>
      <c r="AD111" s="21">
        <f>IF(G111="","",X111/'Parameters from R'!$F$25)</f>
        <v>-0.20715733303013112</v>
      </c>
      <c r="AE111" s="21">
        <f t="shared" si="63"/>
        <v>41.794349389654684</v>
      </c>
      <c r="AF111" s="21">
        <f t="shared" si="64"/>
        <v>3</v>
      </c>
      <c r="AI111">
        <f t="shared" si="65"/>
        <v>-1.7418814980205648</v>
      </c>
      <c r="AJ111">
        <f t="shared" si="66"/>
        <v>-0.20715733303013112</v>
      </c>
      <c r="AL111" s="48">
        <f t="shared" si="67"/>
        <v>1.9665879357935396</v>
      </c>
      <c r="AM111" s="45">
        <f t="shared" si="68"/>
        <v>0.14460721783897834</v>
      </c>
      <c r="AO111" s="60">
        <f t="shared" si="69"/>
        <v>-1.7418814980205648</v>
      </c>
      <c r="AP111" s="60">
        <f t="shared" si="70"/>
        <v>-0.20715733303013112</v>
      </c>
      <c r="AQ111" s="21">
        <f t="shared" si="71"/>
        <v>-0.99300228725739359</v>
      </c>
      <c r="AR111" s="21">
        <f t="shared" si="72"/>
        <v>-0.11809512056636658</v>
      </c>
      <c r="AT111" s="55">
        <f t="shared" si="73"/>
        <v>1.9964980777638599</v>
      </c>
      <c r="AV111" s="55">
        <f t="shared" si="74"/>
        <v>1.889796026893366</v>
      </c>
      <c r="AX111" s="55">
        <f t="shared" si="75"/>
        <v>1.4953896619720002</v>
      </c>
      <c r="AZ111" s="55">
        <f t="shared" si="76"/>
        <v>0.87332377675643946</v>
      </c>
      <c r="BB111" s="55">
        <f t="shared" si="77"/>
        <v>0.11830226322946105</v>
      </c>
      <c r="BD111" s="55">
        <f t="shared" si="78"/>
        <v>0.65472969746151599</v>
      </c>
      <c r="BF111" s="55">
        <f t="shared" si="79"/>
        <v>1.3280849968534645</v>
      </c>
      <c r="BH111" s="55">
        <f t="shared" si="80"/>
        <v>1.7992513945949489</v>
      </c>
      <c r="BJ111" s="56">
        <f t="shared" si="81"/>
        <v>0.11830226322946105</v>
      </c>
      <c r="BK111" s="57" t="str">
        <f t="shared" si="82"/>
        <v/>
      </c>
      <c r="BM111" s="57" t="str">
        <f t="shared" si="83"/>
        <v/>
      </c>
      <c r="BO111" s="57" t="str">
        <f t="shared" si="84"/>
        <v/>
      </c>
      <c r="BQ111" s="57" t="str">
        <f t="shared" si="85"/>
        <v/>
      </c>
      <c r="BS111" s="57">
        <f t="shared" si="86"/>
        <v>5</v>
      </c>
      <c r="BU111" s="57" t="str">
        <f t="shared" si="87"/>
        <v/>
      </c>
      <c r="BW111" s="57" t="str">
        <f t="shared" si="88"/>
        <v/>
      </c>
      <c r="BY111" s="57" t="str">
        <f t="shared" si="89"/>
        <v/>
      </c>
      <c r="CA111" s="58">
        <f t="shared" si="90"/>
        <v>5</v>
      </c>
      <c r="CB111" s="59" t="str">
        <f t="shared" si="91"/>
        <v>Slow</v>
      </c>
      <c r="CI111">
        <f t="shared" si="92"/>
        <v>18</v>
      </c>
      <c r="CJ111">
        <f t="shared" si="93"/>
        <v>-7.0981322668038409</v>
      </c>
      <c r="CK111">
        <f t="shared" si="94"/>
        <v>-0.65474146677503242</v>
      </c>
    </row>
    <row r="112" spans="2:89" x14ac:dyDescent="0.3">
      <c r="B112" s="22">
        <v>18</v>
      </c>
      <c r="C112" s="22">
        <v>24</v>
      </c>
      <c r="D112" s="22">
        <v>18</v>
      </c>
      <c r="E112" s="23">
        <v>1</v>
      </c>
      <c r="F112" s="22">
        <v>27</v>
      </c>
      <c r="G112" s="22">
        <v>29</v>
      </c>
      <c r="J112">
        <f t="shared" si="51"/>
        <v>0.75055555555555564</v>
      </c>
      <c r="K112">
        <f t="shared" si="59"/>
        <v>1.101577450217945</v>
      </c>
      <c r="L112" s="33">
        <f t="shared" si="60"/>
        <v>26.570234592259208</v>
      </c>
      <c r="M112">
        <f t="shared" si="52"/>
        <v>26.572950780314954</v>
      </c>
      <c r="O112" s="33">
        <f t="shared" si="53"/>
        <v>-21.74074074074074</v>
      </c>
      <c r="P112" s="33">
        <f t="shared" si="54"/>
        <v>4.4212962962962958</v>
      </c>
      <c r="Q112" s="33">
        <f t="shared" si="55"/>
        <v>0.5</v>
      </c>
      <c r="S112">
        <f>'Parameters from R'!D$17+'Parameters from R'!D$18*Computation!$O112+'Parameters from R'!D$19*Computation!$P112+'Parameters from R'!D$20*Computation!$O112*Computation!$P112+'Parameters from R'!D$21*Computation!$Q112+'Parameters from R'!D$22*Computation!$O112*Computation!$Q112+'Parameters from R'!D$23*Computation!$P112*Computation!$Q112+'Parameters from R'!D$24*Computation!$O112*Computation!$P112*Computation!$Q112</f>
        <v>25.098132266803841</v>
      </c>
      <c r="T112">
        <f>'Parameters from R'!E$17+'Parameters from R'!E$18*Computation!$O112+'Parameters from R'!E$19*Computation!$P112+'Parameters from R'!E$20*Computation!$O112*Computation!$P112+'Parameters from R'!E$21*Computation!$Q112+'Parameters from R'!E$22*Computation!$O112*Computation!$Q112+'Parameters from R'!E$23*Computation!$P112*Computation!$Q112+'Parameters from R'!E$24*Computation!$O112*Computation!$P112*Computation!$Q112</f>
        <v>30.226477880658436</v>
      </c>
      <c r="U112">
        <f>'Parameters from R'!F$17+'Parameters from R'!F$18*Computation!$O112+'Parameters from R'!F$19*Computation!$P112+'Parameters from R'!F$20*Computation!$O112*Computation!$P112+'Parameters from R'!F$21*Computation!$Q112+'Parameters from R'!F$22*Computation!$O112*Computation!$Q112+'Parameters from R'!F$23*Computation!$P112*Computation!$Q112+'Parameters from R'!F$24*Computation!$O112*Computation!$P112*Computation!$Q112</f>
        <v>28.202545970507547</v>
      </c>
      <c r="V112">
        <f t="shared" si="56"/>
        <v>1.9018677331961591</v>
      </c>
      <c r="W112">
        <f t="shared" si="57"/>
        <v>-1.226477880658436</v>
      </c>
      <c r="X112">
        <f t="shared" si="58"/>
        <v>-1.6323113782483389</v>
      </c>
      <c r="Z112" s="21">
        <f>IF(F112="","",V112/'Parameters from R'!$D$25)</f>
        <v>0.46671829878825394</v>
      </c>
      <c r="AA112" s="21">
        <f t="shared" si="61"/>
        <v>67.964928199368515</v>
      </c>
      <c r="AB112" s="21">
        <f t="shared" si="62"/>
        <v>4</v>
      </c>
      <c r="AD112" s="21">
        <f>IF(G112="","",X112/'Parameters from R'!$F$25)</f>
        <v>-0.51645617232434948</v>
      </c>
      <c r="AE112" s="21">
        <f t="shared" si="63"/>
        <v>30.276792098985812</v>
      </c>
      <c r="AF112" s="21">
        <f t="shared" si="64"/>
        <v>3</v>
      </c>
      <c r="AI112">
        <f t="shared" si="65"/>
        <v>0.46671829878825394</v>
      </c>
      <c r="AJ112">
        <f t="shared" si="66"/>
        <v>-0.51645617232434948</v>
      </c>
      <c r="AL112" s="48">
        <f t="shared" si="67"/>
        <v>1.0424337430822588</v>
      </c>
      <c r="AM112" s="45">
        <f t="shared" si="68"/>
        <v>0.58080857331788405</v>
      </c>
      <c r="AO112" s="60">
        <f t="shared" si="69"/>
        <v>0.46671829878825394</v>
      </c>
      <c r="AP112" s="60">
        <f t="shared" si="70"/>
        <v>-0.51645617232434948</v>
      </c>
      <c r="AQ112" s="21">
        <f t="shared" si="71"/>
        <v>0.67047750034137488</v>
      </c>
      <c r="AR112" s="21">
        <f t="shared" si="72"/>
        <v>-0.74192986294930974</v>
      </c>
      <c r="AT112" s="55">
        <f t="shared" si="73"/>
        <v>0.81181586540129291</v>
      </c>
      <c r="AV112" s="55">
        <f t="shared" si="74"/>
        <v>1.4494995344130821</v>
      </c>
      <c r="AX112" s="55">
        <f t="shared" si="75"/>
        <v>1.8665100390564791</v>
      </c>
      <c r="AZ112" s="55">
        <f t="shared" si="76"/>
        <v>1.9993613102091652</v>
      </c>
      <c r="BB112" s="55">
        <f t="shared" si="77"/>
        <v>1.8278279461379154</v>
      </c>
      <c r="BD112" s="55">
        <f t="shared" si="78"/>
        <v>1.3780243465687601</v>
      </c>
      <c r="BF112" s="55">
        <f t="shared" si="79"/>
        <v>0.71842903205631969</v>
      </c>
      <c r="BH112" s="55">
        <f t="shared" si="80"/>
        <v>5.0540590011302344E-2</v>
      </c>
      <c r="BJ112" s="56">
        <f t="shared" si="81"/>
        <v>5.0540590011302344E-2</v>
      </c>
      <c r="BK112" s="57" t="str">
        <f t="shared" si="82"/>
        <v/>
      </c>
      <c r="BM112" s="57" t="str">
        <f t="shared" si="83"/>
        <v/>
      </c>
      <c r="BO112" s="57" t="str">
        <f t="shared" si="84"/>
        <v/>
      </c>
      <c r="BQ112" s="57" t="str">
        <f t="shared" si="85"/>
        <v/>
      </c>
      <c r="BS112" s="57" t="str">
        <f t="shared" si="86"/>
        <v/>
      </c>
      <c r="BU112" s="57" t="str">
        <f t="shared" si="87"/>
        <v/>
      </c>
      <c r="BW112" s="57" t="str">
        <f t="shared" si="88"/>
        <v/>
      </c>
      <c r="BY112" s="57">
        <f t="shared" si="89"/>
        <v>8</v>
      </c>
      <c r="CA112" s="58">
        <f t="shared" si="90"/>
        <v>8</v>
      </c>
      <c r="CB112" s="59" t="str">
        <f t="shared" si="91"/>
        <v>Fast-inaccurate</v>
      </c>
      <c r="CI112">
        <f t="shared" si="92"/>
        <v>18</v>
      </c>
      <c r="CJ112">
        <f t="shared" si="93"/>
        <v>1.9018677331961591</v>
      </c>
      <c r="CK112">
        <f t="shared" si="94"/>
        <v>-1.6323113782483389</v>
      </c>
    </row>
    <row r="113" spans="2:89" x14ac:dyDescent="0.3">
      <c r="B113" s="22">
        <v>19</v>
      </c>
      <c r="C113" s="22">
        <v>24</v>
      </c>
      <c r="D113" s="22">
        <v>18</v>
      </c>
      <c r="E113" s="23">
        <v>1</v>
      </c>
      <c r="F113" s="22">
        <v>25</v>
      </c>
      <c r="G113" s="22">
        <v>30</v>
      </c>
      <c r="J113">
        <f t="shared" si="51"/>
        <v>0.77333333333333343</v>
      </c>
      <c r="K113">
        <f t="shared" si="59"/>
        <v>1.2272296664902038</v>
      </c>
      <c r="L113" s="33">
        <f t="shared" si="60"/>
        <v>27.547804503732515</v>
      </c>
      <c r="M113">
        <f t="shared" si="52"/>
        <v>27.550806037906881</v>
      </c>
      <c r="O113" s="33">
        <f t="shared" si="53"/>
        <v>-21.74074074074074</v>
      </c>
      <c r="P113" s="33">
        <f t="shared" si="54"/>
        <v>4.4212962962962958</v>
      </c>
      <c r="Q113" s="33">
        <f t="shared" si="55"/>
        <v>0.5</v>
      </c>
      <c r="S113">
        <f>'Parameters from R'!D$17+'Parameters from R'!D$18*Computation!$O113+'Parameters from R'!D$19*Computation!$P113+'Parameters from R'!D$20*Computation!$O113*Computation!$P113+'Parameters from R'!D$21*Computation!$Q113+'Parameters from R'!D$22*Computation!$O113*Computation!$Q113+'Parameters from R'!D$23*Computation!$P113*Computation!$Q113+'Parameters from R'!D$24*Computation!$O113*Computation!$P113*Computation!$Q113</f>
        <v>25.098132266803841</v>
      </c>
      <c r="T113">
        <f>'Parameters from R'!E$17+'Parameters from R'!E$18*Computation!$O113+'Parameters from R'!E$19*Computation!$P113+'Parameters from R'!E$20*Computation!$O113*Computation!$P113+'Parameters from R'!E$21*Computation!$Q113+'Parameters from R'!E$22*Computation!$O113*Computation!$Q113+'Parameters from R'!E$23*Computation!$P113*Computation!$Q113+'Parameters from R'!E$24*Computation!$O113*Computation!$P113*Computation!$Q113</f>
        <v>30.226477880658436</v>
      </c>
      <c r="U113">
        <f>'Parameters from R'!F$17+'Parameters from R'!F$18*Computation!$O113+'Parameters from R'!F$19*Computation!$P113+'Parameters from R'!F$20*Computation!$O113*Computation!$P113+'Parameters from R'!F$21*Computation!$Q113+'Parameters from R'!F$22*Computation!$O113*Computation!$Q113+'Parameters from R'!F$23*Computation!$P113*Computation!$Q113+'Parameters from R'!F$24*Computation!$O113*Computation!$P113*Computation!$Q113</f>
        <v>28.202545970507547</v>
      </c>
      <c r="V113">
        <f t="shared" si="56"/>
        <v>-9.8132266803840906E-2</v>
      </c>
      <c r="W113">
        <f t="shared" si="57"/>
        <v>-0.22647788065843599</v>
      </c>
      <c r="X113">
        <f t="shared" si="58"/>
        <v>-0.65474146677503242</v>
      </c>
      <c r="Z113" s="21">
        <f>IF(F113="","",V113/'Parameters from R'!$D$25)</f>
        <v>-2.40816560581502E-2</v>
      </c>
      <c r="AA113" s="21">
        <f t="shared" si="61"/>
        <v>49.039373771242246</v>
      </c>
      <c r="AB113" s="21">
        <f t="shared" si="62"/>
        <v>3</v>
      </c>
      <c r="AD113" s="21">
        <f>IF(G113="","",X113/'Parameters from R'!$F$25)</f>
        <v>-0.20715733303013112</v>
      </c>
      <c r="AE113" s="21">
        <f t="shared" si="63"/>
        <v>41.794349389654684</v>
      </c>
      <c r="AF113" s="21">
        <f t="shared" si="64"/>
        <v>3</v>
      </c>
      <c r="AI113">
        <f t="shared" si="65"/>
        <v>-2.40816560581502E-2</v>
      </c>
      <c r="AJ113">
        <f t="shared" si="66"/>
        <v>-0.20715733303013112</v>
      </c>
      <c r="AL113" s="48">
        <f t="shared" si="67"/>
        <v>0.23419150086615353</v>
      </c>
      <c r="AM113" s="45">
        <f t="shared" si="68"/>
        <v>0.97294976263817534</v>
      </c>
      <c r="AO113" s="60">
        <f t="shared" si="69"/>
        <v>-2.40816560581502E-2</v>
      </c>
      <c r="AP113" s="60">
        <f t="shared" si="70"/>
        <v>-0.20715733303013112</v>
      </c>
      <c r="AQ113" s="21">
        <f t="shared" si="71"/>
        <v>-0.11547055175442814</v>
      </c>
      <c r="AR113" s="21">
        <f t="shared" si="72"/>
        <v>-0.99331090383501175</v>
      </c>
      <c r="AT113" s="55">
        <f t="shared" si="73"/>
        <v>1.4936335238300111</v>
      </c>
      <c r="AV113" s="55">
        <f t="shared" si="74"/>
        <v>1.8889292660664581</v>
      </c>
      <c r="AX113" s="55">
        <f t="shared" si="75"/>
        <v>1.9966526507307234</v>
      </c>
      <c r="AZ113" s="55">
        <f t="shared" si="76"/>
        <v>1.8004037690225865</v>
      </c>
      <c r="BB113" s="55">
        <f t="shared" si="77"/>
        <v>1.3300597341815681</v>
      </c>
      <c r="BD113" s="55">
        <f t="shared" si="78"/>
        <v>0.65722616183292082</v>
      </c>
      <c r="BF113" s="55">
        <f t="shared" si="79"/>
        <v>0.11566413588479588</v>
      </c>
      <c r="BH113" s="55">
        <f t="shared" si="80"/>
        <v>0.87094561741205512</v>
      </c>
      <c r="BJ113" s="56">
        <f t="shared" si="81"/>
        <v>0.11566413588479588</v>
      </c>
      <c r="BK113" s="57" t="str">
        <f t="shared" si="82"/>
        <v/>
      </c>
      <c r="BM113" s="57" t="str">
        <f t="shared" si="83"/>
        <v/>
      </c>
      <c r="BO113" s="57" t="str">
        <f t="shared" si="84"/>
        <v/>
      </c>
      <c r="BQ113" s="57" t="str">
        <f t="shared" si="85"/>
        <v/>
      </c>
      <c r="BS113" s="57" t="str">
        <f t="shared" si="86"/>
        <v/>
      </c>
      <c r="BU113" s="57" t="str">
        <f t="shared" si="87"/>
        <v/>
      </c>
      <c r="BW113" s="57">
        <f t="shared" si="88"/>
        <v>7</v>
      </c>
      <c r="BY113" s="57" t="str">
        <f t="shared" si="89"/>
        <v/>
      </c>
      <c r="CA113" s="58">
        <f t="shared" si="90"/>
        <v>7</v>
      </c>
      <c r="CB113" s="59" t="str">
        <f t="shared" si="91"/>
        <v>Inaccurate</v>
      </c>
      <c r="CI113">
        <f t="shared" si="92"/>
        <v>18</v>
      </c>
      <c r="CJ113">
        <f t="shared" si="93"/>
        <v>-9.8132266803840906E-2</v>
      </c>
      <c r="CK113">
        <f t="shared" si="94"/>
        <v>-0.65474146677503242</v>
      </c>
    </row>
    <row r="114" spans="2:89" x14ac:dyDescent="0.3">
      <c r="B114" s="3">
        <v>52</v>
      </c>
      <c r="C114" s="3">
        <v>24</v>
      </c>
      <c r="D114" s="3">
        <v>18</v>
      </c>
      <c r="E114" s="26">
        <v>1</v>
      </c>
      <c r="F114" s="26">
        <v>23</v>
      </c>
      <c r="G114" s="3">
        <v>27</v>
      </c>
      <c r="J114">
        <f t="shared" si="51"/>
        <v>0.70500000000000007</v>
      </c>
      <c r="K114">
        <f t="shared" si="59"/>
        <v>0.87122244647244917</v>
      </c>
      <c r="L114" s="33">
        <f t="shared" si="60"/>
        <v>24.778080603260019</v>
      </c>
      <c r="M114">
        <f t="shared" si="52"/>
        <v>24.780355266863637</v>
      </c>
      <c r="O114" s="33">
        <f t="shared" si="53"/>
        <v>-21.74074074074074</v>
      </c>
      <c r="P114" s="33">
        <f t="shared" si="54"/>
        <v>4.4212962962962958</v>
      </c>
      <c r="Q114" s="33">
        <f t="shared" si="55"/>
        <v>0.5</v>
      </c>
      <c r="S114">
        <f>'Parameters from R'!D$17+'Parameters from R'!D$18*Computation!$O114+'Parameters from R'!D$19*Computation!$P114+'Parameters from R'!D$20*Computation!$O114*Computation!$P114+'Parameters from R'!D$21*Computation!$Q114+'Parameters from R'!D$22*Computation!$O114*Computation!$Q114+'Parameters from R'!D$23*Computation!$P114*Computation!$Q114+'Parameters from R'!D$24*Computation!$O114*Computation!$P114*Computation!$Q114</f>
        <v>25.098132266803841</v>
      </c>
      <c r="T114">
        <f>'Parameters from R'!E$17+'Parameters from R'!E$18*Computation!$O114+'Parameters from R'!E$19*Computation!$P114+'Parameters from R'!E$20*Computation!$O114*Computation!$P114+'Parameters from R'!E$21*Computation!$Q114+'Parameters from R'!E$22*Computation!$O114*Computation!$Q114+'Parameters from R'!E$23*Computation!$P114*Computation!$Q114+'Parameters from R'!E$24*Computation!$O114*Computation!$P114*Computation!$Q114</f>
        <v>30.226477880658436</v>
      </c>
      <c r="U114">
        <f>'Parameters from R'!F$17+'Parameters from R'!F$18*Computation!$O114+'Parameters from R'!F$19*Computation!$P114+'Parameters from R'!F$20*Computation!$O114*Computation!$P114+'Parameters from R'!F$21*Computation!$Q114+'Parameters from R'!F$22*Computation!$O114*Computation!$Q114+'Parameters from R'!F$23*Computation!$P114*Computation!$Q114+'Parameters from R'!F$24*Computation!$O114*Computation!$P114*Computation!$Q114</f>
        <v>28.202545970507547</v>
      </c>
      <c r="V114">
        <f t="shared" si="56"/>
        <v>-2.0981322668038409</v>
      </c>
      <c r="W114">
        <f t="shared" si="57"/>
        <v>-3.226477880658436</v>
      </c>
      <c r="X114">
        <f t="shared" si="58"/>
        <v>-3.424465367247528</v>
      </c>
      <c r="Z114" s="21">
        <f>IF(F114="","",V114/'Parameters from R'!$D$25)</f>
        <v>-0.51488161090455431</v>
      </c>
      <c r="AA114" s="21">
        <f t="shared" si="61"/>
        <v>30.33178758689975</v>
      </c>
      <c r="AB114" s="21">
        <f t="shared" si="62"/>
        <v>3</v>
      </c>
      <c r="AD114" s="21">
        <f>IF(G114="","",X114/'Parameters from R'!$F$25)</f>
        <v>-1.0834858467529989</v>
      </c>
      <c r="AE114" s="21">
        <f t="shared" si="63"/>
        <v>13.929641481401839</v>
      </c>
      <c r="AF114" s="21">
        <f t="shared" si="64"/>
        <v>2</v>
      </c>
      <c r="AI114">
        <f t="shared" si="65"/>
        <v>-0.51488161090455431</v>
      </c>
      <c r="AJ114">
        <f t="shared" si="66"/>
        <v>-1.0834858467529989</v>
      </c>
      <c r="AL114" s="48">
        <f t="shared" si="67"/>
        <v>1.0884463719679596</v>
      </c>
      <c r="AM114" s="45">
        <f t="shared" si="68"/>
        <v>0.55302185783145053</v>
      </c>
      <c r="AO114" s="60">
        <f t="shared" si="69"/>
        <v>-0.51488161090455431</v>
      </c>
      <c r="AP114" s="60">
        <f t="shared" si="70"/>
        <v>-1.0834858467529989</v>
      </c>
      <c r="AQ114" s="21">
        <f t="shared" si="71"/>
        <v>-0.42921040934885507</v>
      </c>
      <c r="AR114" s="21">
        <f t="shared" si="72"/>
        <v>-0.9032045308270924</v>
      </c>
      <c r="AT114" s="55">
        <f t="shared" si="73"/>
        <v>1.6906864933208967</v>
      </c>
      <c r="AV114" s="55">
        <f t="shared" si="74"/>
        <v>1.9708676462678465</v>
      </c>
      <c r="AX114" s="55">
        <f t="shared" si="75"/>
        <v>1.9510020660302194</v>
      </c>
      <c r="AZ114" s="55">
        <f t="shared" si="76"/>
        <v>1.6341141071172613</v>
      </c>
      <c r="BB114" s="55">
        <f t="shared" si="77"/>
        <v>1.0684470886769686</v>
      </c>
      <c r="BD114" s="55">
        <f t="shared" si="78"/>
        <v>0.34011868648258486</v>
      </c>
      <c r="BF114" s="55">
        <f t="shared" si="79"/>
        <v>0.43998970254520164</v>
      </c>
      <c r="BH114" s="55">
        <f t="shared" si="80"/>
        <v>1.1531136478770669</v>
      </c>
      <c r="BJ114" s="56">
        <f t="shared" si="81"/>
        <v>0.34011868648258486</v>
      </c>
      <c r="BK114" s="57" t="str">
        <f t="shared" si="82"/>
        <v/>
      </c>
      <c r="BM114" s="57" t="str">
        <f t="shared" si="83"/>
        <v/>
      </c>
      <c r="BO114" s="57" t="str">
        <f t="shared" si="84"/>
        <v/>
      </c>
      <c r="BQ114" s="57" t="str">
        <f t="shared" si="85"/>
        <v/>
      </c>
      <c r="BS114" s="57" t="str">
        <f t="shared" si="86"/>
        <v/>
      </c>
      <c r="BU114" s="57">
        <f t="shared" si="87"/>
        <v>6</v>
      </c>
      <c r="BW114" s="57" t="str">
        <f t="shared" si="88"/>
        <v/>
      </c>
      <c r="BY114" s="57" t="str">
        <f t="shared" si="89"/>
        <v/>
      </c>
      <c r="CA114" s="58">
        <f t="shared" si="90"/>
        <v>6</v>
      </c>
      <c r="CB114" s="59" t="str">
        <f t="shared" si="91"/>
        <v>Slow-inaccurate</v>
      </c>
      <c r="CI114">
        <f t="shared" si="92"/>
        <v>18</v>
      </c>
      <c r="CJ114">
        <f t="shared" si="93"/>
        <v>-2.0981322668038409</v>
      </c>
      <c r="CK114">
        <f t="shared" si="94"/>
        <v>-3.424465367247528</v>
      </c>
    </row>
    <row r="115" spans="2:89" x14ac:dyDescent="0.3">
      <c r="B115" s="3">
        <v>125</v>
      </c>
      <c r="C115" s="3">
        <v>24</v>
      </c>
      <c r="D115" s="3">
        <v>18</v>
      </c>
      <c r="E115" s="26">
        <v>1</v>
      </c>
      <c r="F115" s="28">
        <v>20</v>
      </c>
      <c r="G115" s="27">
        <v>31</v>
      </c>
      <c r="J115">
        <f t="shared" si="51"/>
        <v>0.79611111111111121</v>
      </c>
      <c r="K115">
        <f t="shared" si="59"/>
        <v>1.3621635797736023</v>
      </c>
      <c r="L115" s="33">
        <f t="shared" si="60"/>
        <v>28.597585698020296</v>
      </c>
      <c r="M115">
        <f t="shared" si="52"/>
        <v>28.600934947570003</v>
      </c>
      <c r="O115" s="33">
        <f t="shared" si="53"/>
        <v>-21.74074074074074</v>
      </c>
      <c r="P115" s="33">
        <f t="shared" si="54"/>
        <v>4.4212962962962958</v>
      </c>
      <c r="Q115" s="33">
        <f t="shared" si="55"/>
        <v>0.5</v>
      </c>
      <c r="S115">
        <f>'Parameters from R'!D$17+'Parameters from R'!D$18*Computation!$O115+'Parameters from R'!D$19*Computation!$P115+'Parameters from R'!D$20*Computation!$O115*Computation!$P115+'Parameters from R'!D$21*Computation!$Q115+'Parameters from R'!D$22*Computation!$O115*Computation!$Q115+'Parameters from R'!D$23*Computation!$P115*Computation!$Q115+'Parameters from R'!D$24*Computation!$O115*Computation!$P115*Computation!$Q115</f>
        <v>25.098132266803841</v>
      </c>
      <c r="T115">
        <f>'Parameters from R'!E$17+'Parameters from R'!E$18*Computation!$O115+'Parameters from R'!E$19*Computation!$P115+'Parameters from R'!E$20*Computation!$O115*Computation!$P115+'Parameters from R'!E$21*Computation!$Q115+'Parameters from R'!E$22*Computation!$O115*Computation!$Q115+'Parameters from R'!E$23*Computation!$P115*Computation!$Q115+'Parameters from R'!E$24*Computation!$O115*Computation!$P115*Computation!$Q115</f>
        <v>30.226477880658436</v>
      </c>
      <c r="U115">
        <f>'Parameters from R'!F$17+'Parameters from R'!F$18*Computation!$O115+'Parameters from R'!F$19*Computation!$P115+'Parameters from R'!F$20*Computation!$O115*Computation!$P115+'Parameters from R'!F$21*Computation!$Q115+'Parameters from R'!F$22*Computation!$O115*Computation!$Q115+'Parameters from R'!F$23*Computation!$P115*Computation!$Q115+'Parameters from R'!F$24*Computation!$O115*Computation!$P115*Computation!$Q115</f>
        <v>28.202545970507547</v>
      </c>
      <c r="V115">
        <f t="shared" si="56"/>
        <v>-5.0981322668038409</v>
      </c>
      <c r="W115">
        <f t="shared" si="57"/>
        <v>0.77352211934156401</v>
      </c>
      <c r="X115">
        <f t="shared" si="58"/>
        <v>0.39503972751274929</v>
      </c>
      <c r="Z115" s="21">
        <f>IF(F115="","",V115/'Parameters from R'!$D$25)</f>
        <v>-1.2510815431741606</v>
      </c>
      <c r="AA115" s="21">
        <f t="shared" si="61"/>
        <v>10.545236430556951</v>
      </c>
      <c r="AB115" s="21">
        <f t="shared" si="62"/>
        <v>1</v>
      </c>
      <c r="AD115" s="21">
        <f>IF(G115="","",X115/'Parameters from R'!$F$25)</f>
        <v>0.12498883993948912</v>
      </c>
      <c r="AE115" s="21">
        <f t="shared" si="63"/>
        <v>54.973380725449296</v>
      </c>
      <c r="AF115" s="21">
        <f t="shared" si="64"/>
        <v>4</v>
      </c>
      <c r="AI115">
        <f t="shared" si="65"/>
        <v>-1.2510815431741606</v>
      </c>
      <c r="AJ115">
        <f t="shared" si="66"/>
        <v>0.12498883993948912</v>
      </c>
      <c r="AL115" s="48">
        <f t="shared" si="67"/>
        <v>1.5921442679635707</v>
      </c>
      <c r="AM115" s="45">
        <f t="shared" si="68"/>
        <v>0.28154536636618588</v>
      </c>
      <c r="AO115" s="60">
        <f t="shared" si="69"/>
        <v>-1.2510815431741606</v>
      </c>
      <c r="AP115" s="60">
        <f t="shared" si="70"/>
        <v>0.12498883993948912</v>
      </c>
      <c r="AQ115" s="21">
        <f t="shared" si="71"/>
        <v>-0.99504658147533087</v>
      </c>
      <c r="AR115" s="21">
        <f t="shared" si="72"/>
        <v>9.9409761564232965E-2</v>
      </c>
      <c r="AT115" s="55">
        <f t="shared" si="73"/>
        <v>1.9975217553134839</v>
      </c>
      <c r="AV115" s="55">
        <f t="shared" si="74"/>
        <v>1.8073797989573148</v>
      </c>
      <c r="AX115" s="55">
        <f t="shared" si="75"/>
        <v>1.3420806521485711</v>
      </c>
      <c r="AZ115" s="55">
        <f t="shared" si="76"/>
        <v>0.67246189204161466</v>
      </c>
      <c r="BB115" s="55">
        <f t="shared" si="77"/>
        <v>9.9533095246446462E-2</v>
      </c>
      <c r="BD115" s="55">
        <f t="shared" si="78"/>
        <v>0.85637507105299138</v>
      </c>
      <c r="BF115" s="55">
        <f t="shared" si="79"/>
        <v>1.4828417053510687</v>
      </c>
      <c r="BH115" s="55">
        <f t="shared" si="80"/>
        <v>1.8835591320029779</v>
      </c>
      <c r="BJ115" s="56">
        <f t="shared" si="81"/>
        <v>9.9533095246446462E-2</v>
      </c>
      <c r="BK115" s="57" t="str">
        <f t="shared" si="82"/>
        <v/>
      </c>
      <c r="BM115" s="57" t="str">
        <f t="shared" si="83"/>
        <v/>
      </c>
      <c r="BO115" s="57" t="str">
        <f t="shared" si="84"/>
        <v/>
      </c>
      <c r="BQ115" s="57" t="str">
        <f t="shared" si="85"/>
        <v/>
      </c>
      <c r="BS115" s="57">
        <f t="shared" si="86"/>
        <v>5</v>
      </c>
      <c r="BU115" s="57" t="str">
        <f t="shared" si="87"/>
        <v/>
      </c>
      <c r="BW115" s="57" t="str">
        <f t="shared" si="88"/>
        <v/>
      </c>
      <c r="BY115" s="57" t="str">
        <f t="shared" si="89"/>
        <v/>
      </c>
      <c r="CA115" s="58">
        <f t="shared" si="90"/>
        <v>5</v>
      </c>
      <c r="CB115" s="59" t="str">
        <f t="shared" si="91"/>
        <v>Slow</v>
      </c>
      <c r="CI115">
        <f t="shared" si="92"/>
        <v>18</v>
      </c>
      <c r="CJ115">
        <f t="shared" si="93"/>
        <v>-5.0981322668038409</v>
      </c>
      <c r="CK115">
        <f t="shared" si="94"/>
        <v>0.39503972751274929</v>
      </c>
    </row>
    <row r="116" spans="2:89" x14ac:dyDescent="0.3">
      <c r="B116" s="3">
        <v>77</v>
      </c>
      <c r="C116" s="3">
        <v>25</v>
      </c>
      <c r="D116" s="3">
        <v>16</v>
      </c>
      <c r="E116" s="26">
        <v>1</v>
      </c>
      <c r="F116" s="3">
        <v>26</v>
      </c>
      <c r="G116" s="3">
        <v>28</v>
      </c>
      <c r="J116">
        <f t="shared" si="51"/>
        <v>0.72777777777777786</v>
      </c>
      <c r="K116">
        <f t="shared" si="59"/>
        <v>0.98337702509052527</v>
      </c>
      <c r="L116" s="33">
        <f t="shared" si="60"/>
        <v>25.650639359035857</v>
      </c>
      <c r="M116">
        <f t="shared" si="52"/>
        <v>25.653116876054831</v>
      </c>
      <c r="O116" s="33">
        <f t="shared" si="53"/>
        <v>-20.74074074074074</v>
      </c>
      <c r="P116" s="33">
        <f t="shared" si="54"/>
        <v>2.4212962962962958</v>
      </c>
      <c r="Q116" s="33">
        <f t="shared" si="55"/>
        <v>0.5</v>
      </c>
      <c r="S116">
        <f>'Parameters from R'!D$17+'Parameters from R'!D$18*Computation!$O116+'Parameters from R'!D$19*Computation!$P116+'Parameters from R'!D$20*Computation!$O116*Computation!$P116+'Parameters from R'!D$21*Computation!$Q116+'Parameters from R'!D$22*Computation!$O116*Computation!$Q116+'Parameters from R'!D$23*Computation!$P116*Computation!$Q116+'Parameters from R'!D$24*Computation!$O116*Computation!$P116*Computation!$Q116</f>
        <v>26.06094740569273</v>
      </c>
      <c r="T116">
        <f>'Parameters from R'!E$17+'Parameters from R'!E$18*Computation!$O116+'Parameters from R'!E$19*Computation!$P116+'Parameters from R'!E$20*Computation!$O116*Computation!$P116+'Parameters from R'!E$21*Computation!$Q116+'Parameters from R'!E$22*Computation!$O116*Computation!$Q116+'Parameters from R'!E$23*Computation!$P116*Computation!$Q116+'Parameters from R'!E$24*Computation!$O116*Computation!$P116*Computation!$Q116</f>
        <v>30.621327047325103</v>
      </c>
      <c r="U116">
        <f>'Parameters from R'!F$17+'Parameters from R'!F$18*Computation!$O116+'Parameters from R'!F$19*Computation!$P116+'Parameters from R'!F$20*Computation!$O116*Computation!$P116+'Parameters from R'!F$21*Computation!$Q116+'Parameters from R'!F$22*Computation!$O116*Computation!$Q116+'Parameters from R'!F$23*Computation!$P116*Computation!$Q116+'Parameters from R'!F$24*Computation!$O116*Computation!$P116*Computation!$Q116</f>
        <v>28.579169859396433</v>
      </c>
      <c r="V116">
        <f t="shared" si="56"/>
        <v>-6.0947405692729717E-2</v>
      </c>
      <c r="W116">
        <f t="shared" si="57"/>
        <v>-2.6213270473251029</v>
      </c>
      <c r="X116">
        <f t="shared" si="58"/>
        <v>-2.9285305003605764</v>
      </c>
      <c r="Z116" s="21">
        <f>IF(F116="","",V116/'Parameters from R'!$D$25)</f>
        <v>-1.4956491980998609E-2</v>
      </c>
      <c r="AA116" s="21">
        <f t="shared" si="61"/>
        <v>49.403344543283779</v>
      </c>
      <c r="AB116" s="21">
        <f t="shared" si="62"/>
        <v>3</v>
      </c>
      <c r="AD116" s="21">
        <f>IF(G116="","",X116/'Parameters from R'!$F$25)</f>
        <v>-0.92657422652679122</v>
      </c>
      <c r="AE116" s="21">
        <f t="shared" si="63"/>
        <v>17.707382088178267</v>
      </c>
      <c r="AF116" s="21">
        <f t="shared" si="64"/>
        <v>2</v>
      </c>
      <c r="AI116">
        <f t="shared" si="65"/>
        <v>-1.4956491980998609E-2</v>
      </c>
      <c r="AJ116">
        <f t="shared" si="66"/>
        <v>-0.92657422652679122</v>
      </c>
      <c r="AL116" s="48">
        <f t="shared" si="67"/>
        <v>1.1039118132977694</v>
      </c>
      <c r="AM116" s="45">
        <f t="shared" si="68"/>
        <v>0.54372555942726541</v>
      </c>
      <c r="AO116" s="60">
        <f t="shared" si="69"/>
        <v>-1.4956491980998609E-2</v>
      </c>
      <c r="AP116" s="60">
        <f t="shared" si="70"/>
        <v>-0.92657422652679122</v>
      </c>
      <c r="AQ116" s="21">
        <f t="shared" si="71"/>
        <v>-1.6139606996151856E-2</v>
      </c>
      <c r="AR116" s="21">
        <f t="shared" si="72"/>
        <v>-0.999869748060221</v>
      </c>
      <c r="AT116" s="55">
        <f t="shared" si="73"/>
        <v>1.4255803078018101</v>
      </c>
      <c r="AV116" s="55">
        <f t="shared" si="74"/>
        <v>1.8538754568251514</v>
      </c>
      <c r="AX116" s="55">
        <f t="shared" si="75"/>
        <v>1.9999348729697279</v>
      </c>
      <c r="AZ116" s="55">
        <f t="shared" si="76"/>
        <v>1.8415223341594327</v>
      </c>
      <c r="BB116" s="55">
        <f t="shared" si="77"/>
        <v>1.4027547134148921</v>
      </c>
      <c r="BD116" s="55">
        <f t="shared" si="78"/>
        <v>0.75043040355607682</v>
      </c>
      <c r="BF116" s="55">
        <f t="shared" si="79"/>
        <v>1.6140132575603278E-2</v>
      </c>
      <c r="BH116" s="55">
        <f t="shared" si="80"/>
        <v>0.78025347983331383</v>
      </c>
      <c r="BJ116" s="56">
        <f t="shared" si="81"/>
        <v>1.6140132575603278E-2</v>
      </c>
      <c r="BK116" s="57" t="str">
        <f t="shared" si="82"/>
        <v/>
      </c>
      <c r="BM116" s="57" t="str">
        <f t="shared" si="83"/>
        <v/>
      </c>
      <c r="BO116" s="57" t="str">
        <f t="shared" si="84"/>
        <v/>
      </c>
      <c r="BQ116" s="57" t="str">
        <f t="shared" si="85"/>
        <v/>
      </c>
      <c r="BS116" s="57" t="str">
        <f t="shared" si="86"/>
        <v/>
      </c>
      <c r="BU116" s="57" t="str">
        <f t="shared" si="87"/>
        <v/>
      </c>
      <c r="BW116" s="57">
        <f t="shared" si="88"/>
        <v>7</v>
      </c>
      <c r="BY116" s="57" t="str">
        <f t="shared" si="89"/>
        <v/>
      </c>
      <c r="CA116" s="58">
        <f t="shared" si="90"/>
        <v>7</v>
      </c>
      <c r="CB116" s="59" t="str">
        <f t="shared" si="91"/>
        <v>Inaccurate</v>
      </c>
      <c r="CI116">
        <f t="shared" si="92"/>
        <v>16</v>
      </c>
      <c r="CJ116">
        <f t="shared" si="93"/>
        <v>-6.0947405692729717E-2</v>
      </c>
      <c r="CK116">
        <f t="shared" si="94"/>
        <v>-2.9285305003605764</v>
      </c>
    </row>
    <row r="117" spans="2:89" x14ac:dyDescent="0.3">
      <c r="B117" s="3">
        <v>97</v>
      </c>
      <c r="C117" s="3">
        <v>25</v>
      </c>
      <c r="D117" s="3">
        <v>16</v>
      </c>
      <c r="E117" s="26">
        <v>1</v>
      </c>
      <c r="F117" s="28">
        <v>32</v>
      </c>
      <c r="G117" s="27">
        <v>33</v>
      </c>
      <c r="J117">
        <f t="shared" si="51"/>
        <v>0.84166666666666656</v>
      </c>
      <c r="K117">
        <f t="shared" si="59"/>
        <v>1.6706815376748181</v>
      </c>
      <c r="L117" s="33">
        <f t="shared" si="60"/>
        <v>30.997844776140539</v>
      </c>
      <c r="M117">
        <f t="shared" si="52"/>
        <v>31.002184398110423</v>
      </c>
      <c r="O117" s="33">
        <f t="shared" si="53"/>
        <v>-20.74074074074074</v>
      </c>
      <c r="P117" s="33">
        <f t="shared" si="54"/>
        <v>2.4212962962962958</v>
      </c>
      <c r="Q117" s="33">
        <f t="shared" si="55"/>
        <v>0.5</v>
      </c>
      <c r="S117">
        <f>'Parameters from R'!D$17+'Parameters from R'!D$18*Computation!$O117+'Parameters from R'!D$19*Computation!$P117+'Parameters from R'!D$20*Computation!$O117*Computation!$P117+'Parameters from R'!D$21*Computation!$Q117+'Parameters from R'!D$22*Computation!$O117*Computation!$Q117+'Parameters from R'!D$23*Computation!$P117*Computation!$Q117+'Parameters from R'!D$24*Computation!$O117*Computation!$P117*Computation!$Q117</f>
        <v>26.06094740569273</v>
      </c>
      <c r="T117">
        <f>'Parameters from R'!E$17+'Parameters from R'!E$18*Computation!$O117+'Parameters from R'!E$19*Computation!$P117+'Parameters from R'!E$20*Computation!$O117*Computation!$P117+'Parameters from R'!E$21*Computation!$Q117+'Parameters from R'!E$22*Computation!$O117*Computation!$Q117+'Parameters from R'!E$23*Computation!$P117*Computation!$Q117+'Parameters from R'!E$24*Computation!$O117*Computation!$P117*Computation!$Q117</f>
        <v>30.621327047325103</v>
      </c>
      <c r="U117">
        <f>'Parameters from R'!F$17+'Parameters from R'!F$18*Computation!$O117+'Parameters from R'!F$19*Computation!$P117+'Parameters from R'!F$20*Computation!$O117*Computation!$P117+'Parameters from R'!F$21*Computation!$Q117+'Parameters from R'!F$22*Computation!$O117*Computation!$Q117+'Parameters from R'!F$23*Computation!$P117*Computation!$Q117+'Parameters from R'!F$24*Computation!$O117*Computation!$P117*Computation!$Q117</f>
        <v>28.579169859396433</v>
      </c>
      <c r="V117">
        <f t="shared" si="56"/>
        <v>5.9390525943072703</v>
      </c>
      <c r="W117">
        <f t="shared" si="57"/>
        <v>2.3786729526748971</v>
      </c>
      <c r="X117">
        <f t="shared" si="58"/>
        <v>2.4186749167441057</v>
      </c>
      <c r="Z117" s="21">
        <f>IF(F117="","",V117/'Parameters from R'!$D$25)</f>
        <v>1.4574433725582139</v>
      </c>
      <c r="AA117" s="21">
        <f t="shared" si="61"/>
        <v>92.750298401875668</v>
      </c>
      <c r="AB117" s="21">
        <f t="shared" si="62"/>
        <v>4</v>
      </c>
      <c r="AD117" s="21">
        <f>IF(G117="","",X117/'Parameters from R'!$F$25)</f>
        <v>0.76525815248500462</v>
      </c>
      <c r="AE117" s="21">
        <f t="shared" si="63"/>
        <v>77.794108115995201</v>
      </c>
      <c r="AF117" s="21">
        <f t="shared" si="64"/>
        <v>4</v>
      </c>
      <c r="AI117">
        <f t="shared" si="65"/>
        <v>1.4574433725582139</v>
      </c>
      <c r="AJ117">
        <f t="shared" si="66"/>
        <v>0.76525815248500462</v>
      </c>
      <c r="AL117" s="48">
        <f t="shared" si="67"/>
        <v>1.4583804223287755</v>
      </c>
      <c r="AM117" s="45">
        <f t="shared" si="68"/>
        <v>0.34526717957605468</v>
      </c>
      <c r="AO117" s="60">
        <f t="shared" si="69"/>
        <v>1.4574433725582139</v>
      </c>
      <c r="AP117" s="60">
        <f t="shared" si="70"/>
        <v>0.76525815248500462</v>
      </c>
      <c r="AQ117" s="21">
        <f t="shared" si="71"/>
        <v>0.8853728042968807</v>
      </c>
      <c r="AR117" s="21">
        <f t="shared" si="72"/>
        <v>0.46488170259914224</v>
      </c>
      <c r="AT117" s="55">
        <f t="shared" si="73"/>
        <v>0.47880517061351641</v>
      </c>
      <c r="AV117" s="55">
        <f t="shared" si="74"/>
        <v>0.30075199698796434</v>
      </c>
      <c r="AX117" s="55">
        <f t="shared" si="75"/>
        <v>1.0345223993716692</v>
      </c>
      <c r="AZ117" s="55">
        <f t="shared" si="76"/>
        <v>1.6107961444199408</v>
      </c>
      <c r="BB117" s="55">
        <f t="shared" si="77"/>
        <v>1.9418407783836864</v>
      </c>
      <c r="BD117" s="55">
        <f t="shared" si="78"/>
        <v>1.9772577566690064</v>
      </c>
      <c r="BF117" s="55">
        <f t="shared" si="79"/>
        <v>1.7116551653876679</v>
      </c>
      <c r="BH117" s="55">
        <f t="shared" si="80"/>
        <v>1.1854685913687693</v>
      </c>
      <c r="BJ117" s="56">
        <f t="shared" si="81"/>
        <v>0.30075199698796434</v>
      </c>
      <c r="BK117" s="57" t="str">
        <f t="shared" si="82"/>
        <v/>
      </c>
      <c r="BM117" s="57">
        <f t="shared" si="83"/>
        <v>2</v>
      </c>
      <c r="BO117" s="57" t="str">
        <f t="shared" si="84"/>
        <v/>
      </c>
      <c r="BQ117" s="57" t="str">
        <f t="shared" si="85"/>
        <v/>
      </c>
      <c r="BS117" s="57" t="str">
        <f t="shared" si="86"/>
        <v/>
      </c>
      <c r="BU117" s="57" t="str">
        <f t="shared" si="87"/>
        <v/>
      </c>
      <c r="BW117" s="57" t="str">
        <f t="shared" si="88"/>
        <v/>
      </c>
      <c r="BY117" s="57" t="str">
        <f t="shared" si="89"/>
        <v/>
      </c>
      <c r="CA117" s="58">
        <f t="shared" si="90"/>
        <v>2</v>
      </c>
      <c r="CB117" s="59" t="str">
        <f t="shared" si="91"/>
        <v>Fast-hyperaccurate</v>
      </c>
      <c r="CI117">
        <f t="shared" si="92"/>
        <v>16</v>
      </c>
      <c r="CJ117">
        <f t="shared" si="93"/>
        <v>5.9390525943072703</v>
      </c>
      <c r="CK117">
        <f t="shared" si="94"/>
        <v>2.4186749167441057</v>
      </c>
    </row>
    <row r="118" spans="2:89" x14ac:dyDescent="0.3">
      <c r="B118" s="22">
        <v>27</v>
      </c>
      <c r="C118" s="22">
        <v>25</v>
      </c>
      <c r="D118" s="22">
        <v>18</v>
      </c>
      <c r="E118" s="23">
        <v>1</v>
      </c>
      <c r="F118" s="22">
        <v>20</v>
      </c>
      <c r="G118" s="22">
        <v>33</v>
      </c>
      <c r="J118">
        <f t="shared" si="51"/>
        <v>0.84166666666666656</v>
      </c>
      <c r="K118">
        <f t="shared" si="59"/>
        <v>1.6706815376748181</v>
      </c>
      <c r="L118" s="33">
        <f t="shared" si="60"/>
        <v>30.997844776140539</v>
      </c>
      <c r="M118">
        <f t="shared" si="52"/>
        <v>31.002184398110423</v>
      </c>
      <c r="O118" s="33">
        <f t="shared" si="53"/>
        <v>-20.74074074074074</v>
      </c>
      <c r="P118" s="33">
        <f t="shared" si="54"/>
        <v>4.4212962962962958</v>
      </c>
      <c r="Q118" s="33">
        <f t="shared" si="55"/>
        <v>0.5</v>
      </c>
      <c r="S118">
        <f>'Parameters from R'!D$17+'Parameters from R'!D$18*Computation!$O118+'Parameters from R'!D$19*Computation!$P118+'Parameters from R'!D$20*Computation!$O118*Computation!$P118+'Parameters from R'!D$21*Computation!$Q118+'Parameters from R'!D$22*Computation!$O118*Computation!$Q118+'Parameters from R'!D$23*Computation!$P118*Computation!$Q118+'Parameters from R'!D$24*Computation!$O118*Computation!$P118*Computation!$Q118</f>
        <v>25.177493331618656</v>
      </c>
      <c r="T118">
        <f>'Parameters from R'!E$17+'Parameters from R'!E$18*Computation!$O118+'Parameters from R'!E$19*Computation!$P118+'Parameters from R'!E$20*Computation!$O118*Computation!$P118+'Parameters from R'!E$21*Computation!$Q118+'Parameters from R'!E$22*Computation!$O118*Computation!$Q118+'Parameters from R'!E$23*Computation!$P118*Computation!$Q118+'Parameters from R'!E$24*Computation!$O118*Computation!$P118*Computation!$Q118</f>
        <v>30.240771491769546</v>
      </c>
      <c r="U118">
        <f>'Parameters from R'!F$17+'Parameters from R'!F$18*Computation!$O118+'Parameters from R'!F$19*Computation!$P118+'Parameters from R'!F$20*Computation!$O118*Computation!$P118+'Parameters from R'!F$21*Computation!$Q118+'Parameters from R'!F$22*Computation!$O118*Computation!$Q118+'Parameters from R'!F$23*Computation!$P118*Computation!$Q118+'Parameters from R'!F$24*Computation!$O118*Computation!$P118*Computation!$Q118</f>
        <v>28.21345578532236</v>
      </c>
      <c r="V118">
        <f t="shared" si="56"/>
        <v>-5.1774933316186562</v>
      </c>
      <c r="W118">
        <f t="shared" si="57"/>
        <v>2.7592285082304535</v>
      </c>
      <c r="X118">
        <f t="shared" si="58"/>
        <v>2.7843889908181794</v>
      </c>
      <c r="Z118" s="21">
        <f>IF(F118="","",V118/'Parameters from R'!$D$25)</f>
        <v>-1.2705567466879975</v>
      </c>
      <c r="AA118" s="21">
        <f t="shared" si="61"/>
        <v>10.194319140514919</v>
      </c>
      <c r="AB118" s="21">
        <f t="shared" si="62"/>
        <v>1</v>
      </c>
      <c r="AD118" s="21">
        <f>IF(G118="","",X118/'Parameters from R'!$F$25)</f>
        <v>0.88096848409105211</v>
      </c>
      <c r="AE118" s="21">
        <f t="shared" si="63"/>
        <v>81.083256087519942</v>
      </c>
      <c r="AF118" s="21">
        <f t="shared" si="64"/>
        <v>4</v>
      </c>
      <c r="AI118">
        <f t="shared" si="65"/>
        <v>-1.2705567466879975</v>
      </c>
      <c r="AJ118">
        <f t="shared" si="66"/>
        <v>0.88096848409105211</v>
      </c>
      <c r="AL118" s="48">
        <f t="shared" si="67"/>
        <v>2.2910462968380036</v>
      </c>
      <c r="AM118" s="45">
        <f t="shared" si="68"/>
        <v>7.247985867282436E-2</v>
      </c>
      <c r="AO118" s="60">
        <f t="shared" si="69"/>
        <v>-1.2705567466879975</v>
      </c>
      <c r="AP118" s="60">
        <f t="shared" si="70"/>
        <v>0.88096848409105211</v>
      </c>
      <c r="AQ118" s="21">
        <f t="shared" si="71"/>
        <v>-0.82178264891296815</v>
      </c>
      <c r="AR118" s="21">
        <f t="shared" si="72"/>
        <v>0.56980108629730197</v>
      </c>
      <c r="AT118" s="55">
        <f t="shared" si="73"/>
        <v>1.9088125360616051</v>
      </c>
      <c r="AV118" s="55">
        <f t="shared" si="74"/>
        <v>1.5350425868095778</v>
      </c>
      <c r="AX118" s="55">
        <f t="shared" si="75"/>
        <v>0.92757631891149317</v>
      </c>
      <c r="AZ118" s="55">
        <f t="shared" si="76"/>
        <v>0.17889496495940324</v>
      </c>
      <c r="BB118" s="55">
        <f t="shared" si="77"/>
        <v>0.5970215257208602</v>
      </c>
      <c r="BD118" s="55">
        <f t="shared" si="78"/>
        <v>1.2820469011237303</v>
      </c>
      <c r="BF118" s="55">
        <f t="shared" si="79"/>
        <v>1.7718922576146112</v>
      </c>
      <c r="BH118" s="55">
        <f t="shared" si="80"/>
        <v>1.9919830801269811</v>
      </c>
      <c r="BJ118" s="56">
        <f t="shared" si="81"/>
        <v>0.17889496495940324</v>
      </c>
      <c r="BK118" s="57" t="str">
        <f t="shared" si="82"/>
        <v/>
      </c>
      <c r="BM118" s="57" t="str">
        <f t="shared" si="83"/>
        <v/>
      </c>
      <c r="BO118" s="57" t="str">
        <f t="shared" si="84"/>
        <v/>
      </c>
      <c r="BQ118" s="57">
        <f t="shared" si="85"/>
        <v>4</v>
      </c>
      <c r="BS118" s="57" t="str">
        <f t="shared" si="86"/>
        <v/>
      </c>
      <c r="BU118" s="57" t="str">
        <f t="shared" si="87"/>
        <v/>
      </c>
      <c r="BW118" s="57" t="str">
        <f t="shared" si="88"/>
        <v/>
      </c>
      <c r="BY118" s="57" t="str">
        <f t="shared" si="89"/>
        <v/>
      </c>
      <c r="CA118" s="58">
        <f t="shared" si="90"/>
        <v>4</v>
      </c>
      <c r="CB118" s="59" t="str">
        <f t="shared" si="91"/>
        <v>Slow-hyperaccurate</v>
      </c>
      <c r="CI118">
        <f t="shared" si="92"/>
        <v>18</v>
      </c>
      <c r="CJ118">
        <f t="shared" si="93"/>
        <v>-5.1774933316186562</v>
      </c>
      <c r="CK118">
        <f t="shared" si="94"/>
        <v>2.7843889908181794</v>
      </c>
    </row>
    <row r="119" spans="2:89" x14ac:dyDescent="0.3">
      <c r="B119" s="3">
        <v>51</v>
      </c>
      <c r="C119" s="3">
        <v>25</v>
      </c>
      <c r="D119" s="3">
        <v>18</v>
      </c>
      <c r="E119" s="26">
        <v>1</v>
      </c>
      <c r="F119" s="26">
        <v>29</v>
      </c>
      <c r="G119" s="3">
        <v>30</v>
      </c>
      <c r="J119">
        <f t="shared" si="51"/>
        <v>0.77333333333333343</v>
      </c>
      <c r="K119">
        <f t="shared" si="59"/>
        <v>1.2272296664902038</v>
      </c>
      <c r="L119" s="33">
        <f t="shared" si="60"/>
        <v>27.547804503732515</v>
      </c>
      <c r="M119">
        <f t="shared" si="52"/>
        <v>27.550806037906881</v>
      </c>
      <c r="O119" s="33">
        <f t="shared" si="53"/>
        <v>-20.74074074074074</v>
      </c>
      <c r="P119" s="33">
        <f t="shared" si="54"/>
        <v>4.4212962962962958</v>
      </c>
      <c r="Q119" s="33">
        <f t="shared" si="55"/>
        <v>0.5</v>
      </c>
      <c r="S119">
        <f>'Parameters from R'!D$17+'Parameters from R'!D$18*Computation!$O119+'Parameters from R'!D$19*Computation!$P119+'Parameters from R'!D$20*Computation!$O119*Computation!$P119+'Parameters from R'!D$21*Computation!$Q119+'Parameters from R'!D$22*Computation!$O119*Computation!$Q119+'Parameters from R'!D$23*Computation!$P119*Computation!$Q119+'Parameters from R'!D$24*Computation!$O119*Computation!$P119*Computation!$Q119</f>
        <v>25.177493331618656</v>
      </c>
      <c r="T119">
        <f>'Parameters from R'!E$17+'Parameters from R'!E$18*Computation!$O119+'Parameters from R'!E$19*Computation!$P119+'Parameters from R'!E$20*Computation!$O119*Computation!$P119+'Parameters from R'!E$21*Computation!$Q119+'Parameters from R'!E$22*Computation!$O119*Computation!$Q119+'Parameters from R'!E$23*Computation!$P119*Computation!$Q119+'Parameters from R'!E$24*Computation!$O119*Computation!$P119*Computation!$Q119</f>
        <v>30.240771491769546</v>
      </c>
      <c r="U119">
        <f>'Parameters from R'!F$17+'Parameters from R'!F$18*Computation!$O119+'Parameters from R'!F$19*Computation!$P119+'Parameters from R'!F$20*Computation!$O119*Computation!$P119+'Parameters from R'!F$21*Computation!$Q119+'Parameters from R'!F$22*Computation!$O119*Computation!$Q119+'Parameters from R'!F$23*Computation!$P119*Computation!$Q119+'Parameters from R'!F$24*Computation!$O119*Computation!$P119*Computation!$Q119</f>
        <v>28.21345578532236</v>
      </c>
      <c r="V119">
        <f t="shared" si="56"/>
        <v>3.8225066683813438</v>
      </c>
      <c r="W119">
        <f t="shared" si="57"/>
        <v>-0.24077149176954649</v>
      </c>
      <c r="X119">
        <f t="shared" si="58"/>
        <v>-0.66565128158984521</v>
      </c>
      <c r="Z119" s="21">
        <f>IF(F119="","",V119/'Parameters from R'!$D$25)</f>
        <v>0.93804305012082112</v>
      </c>
      <c r="AA119" s="21">
        <f t="shared" si="61"/>
        <v>82.58888565982086</v>
      </c>
      <c r="AB119" s="21">
        <f t="shared" si="62"/>
        <v>4</v>
      </c>
      <c r="AD119" s="21">
        <f>IF(G119="","",X119/'Parameters from R'!$F$25)</f>
        <v>-0.21060915066438182</v>
      </c>
      <c r="AE119" s="21">
        <f t="shared" si="63"/>
        <v>41.659613563713442</v>
      </c>
      <c r="AF119" s="21">
        <f t="shared" si="64"/>
        <v>3</v>
      </c>
      <c r="AI119">
        <f t="shared" si="65"/>
        <v>0.93804305012082112</v>
      </c>
      <c r="AJ119">
        <f t="shared" si="66"/>
        <v>-0.21060915066438182</v>
      </c>
      <c r="AL119" s="48">
        <f t="shared" si="67"/>
        <v>1.2854249355603229</v>
      </c>
      <c r="AM119" s="45">
        <f t="shared" si="68"/>
        <v>0.43772753320490931</v>
      </c>
      <c r="AO119" s="60">
        <f t="shared" si="69"/>
        <v>0.93804305012082112</v>
      </c>
      <c r="AP119" s="60">
        <f t="shared" si="70"/>
        <v>-0.21060915066438182</v>
      </c>
      <c r="AQ119" s="21">
        <f t="shared" si="71"/>
        <v>0.97571001442168581</v>
      </c>
      <c r="AR119" s="21">
        <f t="shared" si="72"/>
        <v>-0.21906612644869036</v>
      </c>
      <c r="AT119" s="55">
        <f t="shared" si="73"/>
        <v>0.22040864583003161</v>
      </c>
      <c r="AV119" s="55">
        <f t="shared" si="74"/>
        <v>0.96433601599332641</v>
      </c>
      <c r="AX119" s="55">
        <f t="shared" si="75"/>
        <v>1.5614519694493907</v>
      </c>
      <c r="AZ119" s="55">
        <f t="shared" si="76"/>
        <v>1.9208510151541358</v>
      </c>
      <c r="BB119" s="55">
        <f t="shared" si="77"/>
        <v>1.9878179063594765</v>
      </c>
      <c r="BD119" s="55">
        <f t="shared" si="78"/>
        <v>1.7521575409357799</v>
      </c>
      <c r="BF119" s="55">
        <f t="shared" si="79"/>
        <v>1.2497470732522717</v>
      </c>
      <c r="BH119" s="55">
        <f t="shared" si="80"/>
        <v>0.55707394265153565</v>
      </c>
      <c r="BJ119" s="56">
        <f t="shared" si="81"/>
        <v>0.22040864583003161</v>
      </c>
      <c r="BK119" s="57">
        <f t="shared" si="82"/>
        <v>1</v>
      </c>
      <c r="BM119" s="57" t="str">
        <f t="shared" si="83"/>
        <v/>
      </c>
      <c r="BO119" s="57" t="str">
        <f t="shared" si="84"/>
        <v/>
      </c>
      <c r="BQ119" s="57" t="str">
        <f t="shared" si="85"/>
        <v/>
      </c>
      <c r="BS119" s="57" t="str">
        <f t="shared" si="86"/>
        <v/>
      </c>
      <c r="BU119" s="57" t="str">
        <f t="shared" si="87"/>
        <v/>
      </c>
      <c r="BW119" s="57" t="str">
        <f t="shared" si="88"/>
        <v/>
      </c>
      <c r="BY119" s="57" t="str">
        <f t="shared" si="89"/>
        <v/>
      </c>
      <c r="CA119" s="58">
        <f t="shared" si="90"/>
        <v>1</v>
      </c>
      <c r="CB119" s="59" t="str">
        <f t="shared" si="91"/>
        <v>Fast</v>
      </c>
      <c r="CI119">
        <f t="shared" si="92"/>
        <v>18</v>
      </c>
      <c r="CJ119">
        <f t="shared" si="93"/>
        <v>3.8225066683813438</v>
      </c>
      <c r="CK119">
        <f t="shared" si="94"/>
        <v>-0.66565128158984521</v>
      </c>
    </row>
    <row r="120" spans="2:89" x14ac:dyDescent="0.3">
      <c r="B120" s="3">
        <v>53</v>
      </c>
      <c r="C120" s="3">
        <v>25</v>
      </c>
      <c r="D120" s="3">
        <v>18</v>
      </c>
      <c r="E120" s="26">
        <v>1</v>
      </c>
      <c r="F120" s="26">
        <v>25</v>
      </c>
      <c r="G120" s="3">
        <v>28</v>
      </c>
      <c r="J120">
        <f t="shared" si="51"/>
        <v>0.72777777777777786</v>
      </c>
      <c r="K120">
        <f t="shared" si="59"/>
        <v>0.98337702509052527</v>
      </c>
      <c r="L120" s="33">
        <f t="shared" si="60"/>
        <v>25.650639359035857</v>
      </c>
      <c r="M120">
        <f t="shared" si="52"/>
        <v>25.653116876054831</v>
      </c>
      <c r="O120" s="33">
        <f t="shared" si="53"/>
        <v>-20.74074074074074</v>
      </c>
      <c r="P120" s="33">
        <f t="shared" si="54"/>
        <v>4.4212962962962958</v>
      </c>
      <c r="Q120" s="33">
        <f t="shared" si="55"/>
        <v>0.5</v>
      </c>
      <c r="S120">
        <f>'Parameters from R'!D$17+'Parameters from R'!D$18*Computation!$O120+'Parameters from R'!D$19*Computation!$P120+'Parameters from R'!D$20*Computation!$O120*Computation!$P120+'Parameters from R'!D$21*Computation!$Q120+'Parameters from R'!D$22*Computation!$O120*Computation!$Q120+'Parameters from R'!D$23*Computation!$P120*Computation!$Q120+'Parameters from R'!D$24*Computation!$O120*Computation!$P120*Computation!$Q120</f>
        <v>25.177493331618656</v>
      </c>
      <c r="T120">
        <f>'Parameters from R'!E$17+'Parameters from R'!E$18*Computation!$O120+'Parameters from R'!E$19*Computation!$P120+'Parameters from R'!E$20*Computation!$O120*Computation!$P120+'Parameters from R'!E$21*Computation!$Q120+'Parameters from R'!E$22*Computation!$O120*Computation!$Q120+'Parameters from R'!E$23*Computation!$P120*Computation!$Q120+'Parameters from R'!E$24*Computation!$O120*Computation!$P120*Computation!$Q120</f>
        <v>30.240771491769546</v>
      </c>
      <c r="U120">
        <f>'Parameters from R'!F$17+'Parameters from R'!F$18*Computation!$O120+'Parameters from R'!F$19*Computation!$P120+'Parameters from R'!F$20*Computation!$O120*Computation!$P120+'Parameters from R'!F$21*Computation!$Q120+'Parameters from R'!F$22*Computation!$O120*Computation!$Q120+'Parameters from R'!F$23*Computation!$P120*Computation!$Q120+'Parameters from R'!F$24*Computation!$O120*Computation!$P120*Computation!$Q120</f>
        <v>28.21345578532236</v>
      </c>
      <c r="V120">
        <f t="shared" si="56"/>
        <v>-0.17749333161865621</v>
      </c>
      <c r="W120">
        <f t="shared" si="57"/>
        <v>-2.2407714917695465</v>
      </c>
      <c r="X120">
        <f t="shared" si="58"/>
        <v>-2.5628164262865027</v>
      </c>
      <c r="Z120" s="21">
        <f>IF(F120="","",V120/'Parameters from R'!$D$25)</f>
        <v>-4.3556859571987155E-2</v>
      </c>
      <c r="AA120" s="21">
        <f t="shared" si="61"/>
        <v>48.262882005596545</v>
      </c>
      <c r="AB120" s="21">
        <f t="shared" si="62"/>
        <v>3</v>
      </c>
      <c r="AD120" s="21">
        <f>IF(G120="","",X120/'Parameters from R'!$F$25)</f>
        <v>-0.81086389492074373</v>
      </c>
      <c r="AE120" s="21">
        <f t="shared" si="63"/>
        <v>20.872191821107563</v>
      </c>
      <c r="AF120" s="21">
        <f t="shared" si="64"/>
        <v>2</v>
      </c>
      <c r="AI120">
        <f t="shared" si="65"/>
        <v>-4.3556859571987155E-2</v>
      </c>
      <c r="AJ120">
        <f t="shared" si="66"/>
        <v>-0.81086389492074373</v>
      </c>
      <c r="AL120" s="48">
        <f t="shared" si="67"/>
        <v>0.94664659245599936</v>
      </c>
      <c r="AM120" s="45">
        <f t="shared" si="68"/>
        <v>0.63886003541605108</v>
      </c>
      <c r="AO120" s="60">
        <f t="shared" si="69"/>
        <v>-4.3556859571987155E-2</v>
      </c>
      <c r="AP120" s="60">
        <f t="shared" si="70"/>
        <v>-0.81086389492074373</v>
      </c>
      <c r="AQ120" s="21">
        <f t="shared" si="71"/>
        <v>-5.3639278325349718E-2</v>
      </c>
      <c r="AR120" s="21">
        <f t="shared" si="72"/>
        <v>-0.99856037765411854</v>
      </c>
      <c r="AT120" s="55">
        <f t="shared" si="73"/>
        <v>1.4516468429513769</v>
      </c>
      <c r="AV120" s="55">
        <f t="shared" si="74"/>
        <v>1.8676281813601092</v>
      </c>
      <c r="AX120" s="55">
        <f t="shared" si="75"/>
        <v>1.9992800592483879</v>
      </c>
      <c r="AZ120" s="55">
        <f t="shared" si="76"/>
        <v>1.8265596716349672</v>
      </c>
      <c r="BB120" s="55">
        <f t="shared" si="77"/>
        <v>1.3757621318197781</v>
      </c>
      <c r="BD120" s="55">
        <f t="shared" si="78"/>
        <v>0.71551727874980864</v>
      </c>
      <c r="BF120" s="55">
        <f t="shared" si="79"/>
        <v>5.3658593829535764E-2</v>
      </c>
      <c r="BH120" s="55">
        <f t="shared" si="80"/>
        <v>0.81466543191469776</v>
      </c>
      <c r="BJ120" s="56">
        <f t="shared" si="81"/>
        <v>5.3658593829535764E-2</v>
      </c>
      <c r="BK120" s="57" t="str">
        <f t="shared" si="82"/>
        <v/>
      </c>
      <c r="BM120" s="57" t="str">
        <f t="shared" si="83"/>
        <v/>
      </c>
      <c r="BO120" s="57" t="str">
        <f t="shared" si="84"/>
        <v/>
      </c>
      <c r="BQ120" s="57" t="str">
        <f t="shared" si="85"/>
        <v/>
      </c>
      <c r="BS120" s="57" t="str">
        <f t="shared" si="86"/>
        <v/>
      </c>
      <c r="BU120" s="57" t="str">
        <f t="shared" si="87"/>
        <v/>
      </c>
      <c r="BW120" s="57">
        <f t="shared" si="88"/>
        <v>7</v>
      </c>
      <c r="BY120" s="57" t="str">
        <f t="shared" si="89"/>
        <v/>
      </c>
      <c r="CA120" s="58">
        <f t="shared" si="90"/>
        <v>7</v>
      </c>
      <c r="CB120" s="59" t="str">
        <f t="shared" si="91"/>
        <v>Inaccurate</v>
      </c>
      <c r="CI120">
        <f t="shared" si="92"/>
        <v>18</v>
      </c>
      <c r="CJ120">
        <f t="shared" si="93"/>
        <v>-0.17749333161865621</v>
      </c>
      <c r="CK120">
        <f t="shared" si="94"/>
        <v>-2.5628164262865027</v>
      </c>
    </row>
    <row r="121" spans="2:89" x14ac:dyDescent="0.3">
      <c r="B121" s="3">
        <v>128</v>
      </c>
      <c r="C121" s="3">
        <v>25</v>
      </c>
      <c r="D121" s="3">
        <v>18</v>
      </c>
      <c r="E121" s="26">
        <v>1</v>
      </c>
      <c r="F121" s="28">
        <v>23</v>
      </c>
      <c r="G121" s="27">
        <v>32</v>
      </c>
      <c r="J121">
        <f t="shared" si="51"/>
        <v>0.81888888888888878</v>
      </c>
      <c r="K121">
        <f t="shared" si="59"/>
        <v>1.5088376913825734</v>
      </c>
      <c r="L121" s="33">
        <f t="shared" si="60"/>
        <v>29.738705230606403</v>
      </c>
      <c r="M121">
        <f t="shared" si="52"/>
        <v>29.742488137206898</v>
      </c>
      <c r="O121" s="33">
        <f t="shared" si="53"/>
        <v>-20.74074074074074</v>
      </c>
      <c r="P121" s="33">
        <f t="shared" si="54"/>
        <v>4.4212962962962958</v>
      </c>
      <c r="Q121" s="33">
        <f t="shared" si="55"/>
        <v>0.5</v>
      </c>
      <c r="S121">
        <f>'Parameters from R'!D$17+'Parameters from R'!D$18*Computation!$O121+'Parameters from R'!D$19*Computation!$P121+'Parameters from R'!D$20*Computation!$O121*Computation!$P121+'Parameters from R'!D$21*Computation!$Q121+'Parameters from R'!D$22*Computation!$O121*Computation!$Q121+'Parameters from R'!D$23*Computation!$P121*Computation!$Q121+'Parameters from R'!D$24*Computation!$O121*Computation!$P121*Computation!$Q121</f>
        <v>25.177493331618656</v>
      </c>
      <c r="T121">
        <f>'Parameters from R'!E$17+'Parameters from R'!E$18*Computation!$O121+'Parameters from R'!E$19*Computation!$P121+'Parameters from R'!E$20*Computation!$O121*Computation!$P121+'Parameters from R'!E$21*Computation!$Q121+'Parameters from R'!E$22*Computation!$O121*Computation!$Q121+'Parameters from R'!E$23*Computation!$P121*Computation!$Q121+'Parameters from R'!E$24*Computation!$O121*Computation!$P121*Computation!$Q121</f>
        <v>30.240771491769546</v>
      </c>
      <c r="U121">
        <f>'Parameters from R'!F$17+'Parameters from R'!F$18*Computation!$O121+'Parameters from R'!F$19*Computation!$P121+'Parameters from R'!F$20*Computation!$O121*Computation!$P121+'Parameters from R'!F$21*Computation!$Q121+'Parameters from R'!F$22*Computation!$O121*Computation!$Q121+'Parameters from R'!F$23*Computation!$P121*Computation!$Q121+'Parameters from R'!F$24*Computation!$O121*Computation!$P121*Computation!$Q121</f>
        <v>28.21345578532236</v>
      </c>
      <c r="V121">
        <f t="shared" si="56"/>
        <v>-2.1774933316186562</v>
      </c>
      <c r="W121">
        <f t="shared" si="57"/>
        <v>1.7592285082304535</v>
      </c>
      <c r="X121">
        <f t="shared" si="58"/>
        <v>1.525249445284043</v>
      </c>
      <c r="Z121" s="21">
        <f>IF(F121="","",V121/'Parameters from R'!$D$25)</f>
        <v>-0.53435681441839133</v>
      </c>
      <c r="AA121" s="21">
        <f t="shared" si="61"/>
        <v>29.654734569963331</v>
      </c>
      <c r="AB121" s="21">
        <f t="shared" si="62"/>
        <v>3</v>
      </c>
      <c r="AD121" s="21">
        <f>IF(G121="","",X121/'Parameters from R'!$F$25)</f>
        <v>0.48258224554959278</v>
      </c>
      <c r="AE121" s="21">
        <f t="shared" si="63"/>
        <v>68.530380602377377</v>
      </c>
      <c r="AF121" s="21">
        <f t="shared" si="64"/>
        <v>4</v>
      </c>
      <c r="AI121">
        <f t="shared" si="65"/>
        <v>-0.53435681441839133</v>
      </c>
      <c r="AJ121">
        <f t="shared" si="66"/>
        <v>0.48258224554959278</v>
      </c>
      <c r="AL121" s="48">
        <f t="shared" si="67"/>
        <v>1.0782384960102187</v>
      </c>
      <c r="AM121" s="45">
        <f t="shared" si="68"/>
        <v>0.55917145967667792</v>
      </c>
      <c r="AO121" s="60">
        <f t="shared" si="69"/>
        <v>-0.53435681441839133</v>
      </c>
      <c r="AP121" s="60">
        <f t="shared" si="70"/>
        <v>0.48258224554959278</v>
      </c>
      <c r="AQ121" s="21">
        <f t="shared" si="71"/>
        <v>-0.74214590144929449</v>
      </c>
      <c r="AR121" s="21">
        <f t="shared" si="72"/>
        <v>0.67023836130291292</v>
      </c>
      <c r="AT121" s="55">
        <f t="shared" si="73"/>
        <v>1.8666257800905326</v>
      </c>
      <c r="AV121" s="55">
        <f t="shared" si="74"/>
        <v>1.4497215658573548</v>
      </c>
      <c r="AX121" s="55">
        <f t="shared" si="75"/>
        <v>0.81211038498111454</v>
      </c>
      <c r="AZ121" s="55">
        <f t="shared" si="76"/>
        <v>5.0862759790471737E-2</v>
      </c>
      <c r="BB121" s="55">
        <f t="shared" si="77"/>
        <v>0.71812825950620485</v>
      </c>
      <c r="BD121" s="55">
        <f t="shared" si="78"/>
        <v>1.3777907611419449</v>
      </c>
      <c r="BF121" s="55">
        <f t="shared" si="79"/>
        <v>1.8276971090981746</v>
      </c>
      <c r="BH121" s="55">
        <f t="shared" si="80"/>
        <v>1.9993531403097595</v>
      </c>
      <c r="BJ121" s="56">
        <f t="shared" si="81"/>
        <v>5.0862759790471737E-2</v>
      </c>
      <c r="BK121" s="57" t="str">
        <f t="shared" si="82"/>
        <v/>
      </c>
      <c r="BM121" s="57" t="str">
        <f t="shared" si="83"/>
        <v/>
      </c>
      <c r="BO121" s="57" t="str">
        <f t="shared" si="84"/>
        <v/>
      </c>
      <c r="BQ121" s="57">
        <f t="shared" si="85"/>
        <v>4</v>
      </c>
      <c r="BS121" s="57" t="str">
        <f t="shared" si="86"/>
        <v/>
      </c>
      <c r="BU121" s="57" t="str">
        <f t="shared" si="87"/>
        <v/>
      </c>
      <c r="BW121" s="57" t="str">
        <f t="shared" si="88"/>
        <v/>
      </c>
      <c r="BY121" s="57" t="str">
        <f t="shared" si="89"/>
        <v/>
      </c>
      <c r="CA121" s="58">
        <f t="shared" si="90"/>
        <v>4</v>
      </c>
      <c r="CB121" s="59" t="str">
        <f t="shared" si="91"/>
        <v>Slow-hyperaccurate</v>
      </c>
      <c r="CI121">
        <f t="shared" si="92"/>
        <v>18</v>
      </c>
      <c r="CJ121">
        <f t="shared" si="93"/>
        <v>-2.1774933316186562</v>
      </c>
      <c r="CK121">
        <f t="shared" si="94"/>
        <v>1.525249445284043</v>
      </c>
    </row>
    <row r="122" spans="2:89" x14ac:dyDescent="0.3">
      <c r="B122" s="3">
        <v>130</v>
      </c>
      <c r="C122" s="3">
        <v>25</v>
      </c>
      <c r="D122" s="3">
        <v>18</v>
      </c>
      <c r="E122" s="26">
        <v>1</v>
      </c>
      <c r="F122" s="3">
        <v>16</v>
      </c>
      <c r="G122" s="3">
        <v>29</v>
      </c>
      <c r="J122">
        <f t="shared" si="51"/>
        <v>0.75055555555555564</v>
      </c>
      <c r="K122">
        <f t="shared" si="59"/>
        <v>1.101577450217945</v>
      </c>
      <c r="L122" s="33">
        <f t="shared" si="60"/>
        <v>26.570234592259208</v>
      </c>
      <c r="M122">
        <f t="shared" si="52"/>
        <v>26.572950780314954</v>
      </c>
      <c r="O122" s="33">
        <f t="shared" si="53"/>
        <v>-20.74074074074074</v>
      </c>
      <c r="P122" s="33">
        <f t="shared" si="54"/>
        <v>4.4212962962962958</v>
      </c>
      <c r="Q122" s="33">
        <f t="shared" si="55"/>
        <v>0.5</v>
      </c>
      <c r="S122">
        <f>'Parameters from R'!D$17+'Parameters from R'!D$18*Computation!$O122+'Parameters from R'!D$19*Computation!$P122+'Parameters from R'!D$20*Computation!$O122*Computation!$P122+'Parameters from R'!D$21*Computation!$Q122+'Parameters from R'!D$22*Computation!$O122*Computation!$Q122+'Parameters from R'!D$23*Computation!$P122*Computation!$Q122+'Parameters from R'!D$24*Computation!$O122*Computation!$P122*Computation!$Q122</f>
        <v>25.177493331618656</v>
      </c>
      <c r="T122">
        <f>'Parameters from R'!E$17+'Parameters from R'!E$18*Computation!$O122+'Parameters from R'!E$19*Computation!$P122+'Parameters from R'!E$20*Computation!$O122*Computation!$P122+'Parameters from R'!E$21*Computation!$Q122+'Parameters from R'!E$22*Computation!$O122*Computation!$Q122+'Parameters from R'!E$23*Computation!$P122*Computation!$Q122+'Parameters from R'!E$24*Computation!$O122*Computation!$P122*Computation!$Q122</f>
        <v>30.240771491769546</v>
      </c>
      <c r="U122">
        <f>'Parameters from R'!F$17+'Parameters from R'!F$18*Computation!$O122+'Parameters from R'!F$19*Computation!$P122+'Parameters from R'!F$20*Computation!$O122*Computation!$P122+'Parameters from R'!F$21*Computation!$Q122+'Parameters from R'!F$22*Computation!$O122*Computation!$Q122+'Parameters from R'!F$23*Computation!$P122*Computation!$Q122+'Parameters from R'!F$24*Computation!$O122*Computation!$P122*Computation!$Q122</f>
        <v>28.21345578532236</v>
      </c>
      <c r="V122">
        <f t="shared" si="56"/>
        <v>-9.1774933316186562</v>
      </c>
      <c r="W122">
        <f t="shared" si="57"/>
        <v>-1.2407714917695465</v>
      </c>
      <c r="X122">
        <f t="shared" si="58"/>
        <v>-1.6432211930631517</v>
      </c>
      <c r="Z122" s="21">
        <f>IF(F122="","",V122/'Parameters from R'!$D$25)</f>
        <v>-2.252156656380806</v>
      </c>
      <c r="AA122" s="21">
        <f t="shared" si="61"/>
        <v>1.2156186996666873</v>
      </c>
      <c r="AB122" s="21">
        <f t="shared" si="62"/>
        <v>0</v>
      </c>
      <c r="AD122" s="21">
        <f>IF(G122="","",X122/'Parameters from R'!$F$25)</f>
        <v>-0.51990798995860021</v>
      </c>
      <c r="AE122" s="21">
        <f t="shared" si="63"/>
        <v>30.156385312453359</v>
      </c>
      <c r="AF122" s="21">
        <f t="shared" si="64"/>
        <v>3</v>
      </c>
      <c r="AI122">
        <f t="shared" si="65"/>
        <v>-2.252156656380806</v>
      </c>
      <c r="AJ122">
        <f t="shared" si="66"/>
        <v>-0.51990798995860021</v>
      </c>
      <c r="AL122" s="48">
        <f t="shared" si="67"/>
        <v>2.4169898921793083</v>
      </c>
      <c r="AM122" s="45">
        <f t="shared" si="68"/>
        <v>5.3884087383610502E-2</v>
      </c>
      <c r="AO122" s="60">
        <f t="shared" si="69"/>
        <v>-2.252156656380806</v>
      </c>
      <c r="AP122" s="60">
        <f t="shared" si="70"/>
        <v>-0.51990798995860021</v>
      </c>
      <c r="AQ122" s="21">
        <f t="shared" si="71"/>
        <v>-0.97437417481757749</v>
      </c>
      <c r="AR122" s="21">
        <f t="shared" si="72"/>
        <v>-0.22493325109588669</v>
      </c>
      <c r="AT122" s="55">
        <f t="shared" si="73"/>
        <v>1.9871457796636749</v>
      </c>
      <c r="AV122" s="55">
        <f t="shared" si="74"/>
        <v>1.9225183554862584</v>
      </c>
      <c r="AX122" s="55">
        <f t="shared" si="75"/>
        <v>1.5652049393583494</v>
      </c>
      <c r="AZ122" s="55">
        <f t="shared" si="76"/>
        <v>0.96960325983123885</v>
      </c>
      <c r="BB122" s="55">
        <f t="shared" si="77"/>
        <v>0.22638827347026014</v>
      </c>
      <c r="BD122" s="55">
        <f t="shared" si="78"/>
        <v>0.5512922753117564</v>
      </c>
      <c r="BF122" s="55">
        <f t="shared" si="79"/>
        <v>1.2450435726544782</v>
      </c>
      <c r="BH122" s="55">
        <f t="shared" si="80"/>
        <v>1.7492482724086469</v>
      </c>
      <c r="BJ122" s="56">
        <f t="shared" si="81"/>
        <v>0.22638827347026014</v>
      </c>
      <c r="BK122" s="57" t="str">
        <f t="shared" si="82"/>
        <v/>
      </c>
      <c r="BM122" s="57" t="str">
        <f t="shared" si="83"/>
        <v/>
      </c>
      <c r="BO122" s="57" t="str">
        <f t="shared" si="84"/>
        <v/>
      </c>
      <c r="BQ122" s="57" t="str">
        <f t="shared" si="85"/>
        <v/>
      </c>
      <c r="BS122" s="57">
        <f t="shared" si="86"/>
        <v>5</v>
      </c>
      <c r="BU122" s="57" t="str">
        <f t="shared" si="87"/>
        <v/>
      </c>
      <c r="BW122" s="57" t="str">
        <f t="shared" si="88"/>
        <v/>
      </c>
      <c r="BY122" s="57" t="str">
        <f t="shared" si="89"/>
        <v/>
      </c>
      <c r="CA122" s="58">
        <f t="shared" si="90"/>
        <v>5</v>
      </c>
      <c r="CB122" s="59" t="str">
        <f t="shared" si="91"/>
        <v>Slow</v>
      </c>
      <c r="CI122">
        <f t="shared" si="92"/>
        <v>18</v>
      </c>
      <c r="CJ122">
        <f t="shared" si="93"/>
        <v>-9.1774933316186562</v>
      </c>
      <c r="CK122">
        <f t="shared" si="94"/>
        <v>-1.6432211930631517</v>
      </c>
    </row>
    <row r="123" spans="2:89" x14ac:dyDescent="0.3">
      <c r="B123" s="22">
        <v>28</v>
      </c>
      <c r="C123" s="22">
        <v>25</v>
      </c>
      <c r="D123" s="22">
        <v>19</v>
      </c>
      <c r="E123" s="23">
        <v>1</v>
      </c>
      <c r="F123" s="22">
        <v>28</v>
      </c>
      <c r="G123" s="22">
        <v>30</v>
      </c>
      <c r="J123">
        <f t="shared" si="51"/>
        <v>0.77333333333333343</v>
      </c>
      <c r="K123">
        <f t="shared" si="59"/>
        <v>1.2272296664902038</v>
      </c>
      <c r="L123" s="33">
        <f t="shared" si="60"/>
        <v>27.547804503732515</v>
      </c>
      <c r="M123">
        <f t="shared" si="52"/>
        <v>27.550806037906881</v>
      </c>
      <c r="O123" s="33">
        <f t="shared" si="53"/>
        <v>-20.74074074074074</v>
      </c>
      <c r="P123" s="33">
        <f t="shared" si="54"/>
        <v>5.4212962962962958</v>
      </c>
      <c r="Q123" s="33">
        <f t="shared" si="55"/>
        <v>0.5</v>
      </c>
      <c r="S123">
        <f>'Parameters from R'!D$17+'Parameters from R'!D$18*Computation!$O123+'Parameters from R'!D$19*Computation!$P123+'Parameters from R'!D$20*Computation!$O123*Computation!$P123+'Parameters from R'!D$21*Computation!$Q123+'Parameters from R'!D$22*Computation!$O123*Computation!$Q123+'Parameters from R'!D$23*Computation!$P123*Computation!$Q123+'Parameters from R'!D$24*Computation!$O123*Computation!$P123*Computation!$Q123</f>
        <v>24.735766294581619</v>
      </c>
      <c r="T123">
        <f>'Parameters from R'!E$17+'Parameters from R'!E$18*Computation!$O123+'Parameters from R'!E$19*Computation!$P123+'Parameters from R'!E$20*Computation!$O123*Computation!$P123+'Parameters from R'!E$21*Computation!$Q123+'Parameters from R'!E$22*Computation!$O123*Computation!$Q123+'Parameters from R'!E$23*Computation!$P123*Computation!$Q123+'Parameters from R'!E$24*Computation!$O123*Computation!$P123*Computation!$Q123</f>
        <v>30.05049371399177</v>
      </c>
      <c r="U123">
        <f>'Parameters from R'!F$17+'Parameters from R'!F$18*Computation!$O123+'Parameters from R'!F$19*Computation!$P123+'Parameters from R'!F$20*Computation!$O123*Computation!$P123+'Parameters from R'!F$21*Computation!$Q123+'Parameters from R'!F$22*Computation!$O123*Computation!$Q123+'Parameters from R'!F$23*Computation!$P123*Computation!$Q123+'Parameters from R'!F$24*Computation!$O123*Computation!$P123*Computation!$Q123</f>
        <v>28.030598748285325</v>
      </c>
      <c r="V123">
        <f t="shared" si="56"/>
        <v>3.2642337054183805</v>
      </c>
      <c r="W123">
        <f t="shared" si="57"/>
        <v>-5.0493713991770051E-2</v>
      </c>
      <c r="X123">
        <f t="shared" si="58"/>
        <v>-0.48279424455281017</v>
      </c>
      <c r="Z123" s="21">
        <f>IF(F123="","",V123/'Parameters from R'!$D$25)</f>
        <v>0.80104287761372583</v>
      </c>
      <c r="AA123" s="21">
        <f t="shared" si="61"/>
        <v>78.844658820549114</v>
      </c>
      <c r="AB123" s="21">
        <f t="shared" si="62"/>
        <v>4</v>
      </c>
      <c r="AD123" s="21">
        <f>IF(G123="","",X123/'Parameters from R'!$F$25)</f>
        <v>-0.15275398486135866</v>
      </c>
      <c r="AE123" s="21">
        <f t="shared" si="63"/>
        <v>43.9296143258914</v>
      </c>
      <c r="AF123" s="21">
        <f t="shared" si="64"/>
        <v>3</v>
      </c>
      <c r="AI123">
        <f t="shared" si="65"/>
        <v>0.80104287761372583</v>
      </c>
      <c r="AJ123">
        <f t="shared" si="66"/>
        <v>-0.15275398486135866</v>
      </c>
      <c r="AL123" s="48">
        <f t="shared" si="67"/>
        <v>1.0756837734432236</v>
      </c>
      <c r="AM123" s="45">
        <f t="shared" si="68"/>
        <v>0.56071204712103029</v>
      </c>
      <c r="AO123" s="60">
        <f t="shared" si="69"/>
        <v>0.80104287761372583</v>
      </c>
      <c r="AP123" s="60">
        <f t="shared" si="70"/>
        <v>-0.15275398486135866</v>
      </c>
      <c r="AQ123" s="21">
        <f t="shared" si="71"/>
        <v>0.98229923768993255</v>
      </c>
      <c r="AR123" s="21">
        <f t="shared" si="72"/>
        <v>-0.18731846581097547</v>
      </c>
      <c r="AT123" s="55">
        <f t="shared" si="73"/>
        <v>0.18815292881094117</v>
      </c>
      <c r="AV123" s="55">
        <f t="shared" si="74"/>
        <v>0.93580308323009254</v>
      </c>
      <c r="AX123" s="55">
        <f t="shared" si="75"/>
        <v>1.540985701303536</v>
      </c>
      <c r="AZ123" s="55">
        <f t="shared" si="76"/>
        <v>1.9115672154236842</v>
      </c>
      <c r="BB123" s="55">
        <f t="shared" si="77"/>
        <v>1.9911299493955348</v>
      </c>
      <c r="BD123" s="55">
        <f t="shared" si="78"/>
        <v>1.7675611982098534</v>
      </c>
      <c r="BF123" s="55">
        <f t="shared" si="79"/>
        <v>1.2748972775788838</v>
      </c>
      <c r="BH123" s="55">
        <f t="shared" si="80"/>
        <v>0.58814180340912903</v>
      </c>
      <c r="BJ123" s="56">
        <f t="shared" si="81"/>
        <v>0.18815292881094117</v>
      </c>
      <c r="BK123" s="57">
        <f t="shared" si="82"/>
        <v>1</v>
      </c>
      <c r="BM123" s="57" t="str">
        <f t="shared" si="83"/>
        <v/>
      </c>
      <c r="BO123" s="57" t="str">
        <f t="shared" si="84"/>
        <v/>
      </c>
      <c r="BQ123" s="57" t="str">
        <f t="shared" si="85"/>
        <v/>
      </c>
      <c r="BS123" s="57" t="str">
        <f t="shared" si="86"/>
        <v/>
      </c>
      <c r="BU123" s="57" t="str">
        <f t="shared" si="87"/>
        <v/>
      </c>
      <c r="BW123" s="57" t="str">
        <f t="shared" si="88"/>
        <v/>
      </c>
      <c r="BY123" s="57" t="str">
        <f t="shared" si="89"/>
        <v/>
      </c>
      <c r="CA123" s="58">
        <f t="shared" si="90"/>
        <v>1</v>
      </c>
      <c r="CB123" s="59" t="str">
        <f t="shared" si="91"/>
        <v>Fast</v>
      </c>
      <c r="CI123">
        <f t="shared" si="92"/>
        <v>19</v>
      </c>
      <c r="CJ123">
        <f t="shared" si="93"/>
        <v>3.2642337054183805</v>
      </c>
      <c r="CK123">
        <f t="shared" si="94"/>
        <v>-0.48279424455281017</v>
      </c>
    </row>
    <row r="124" spans="2:89" x14ac:dyDescent="0.3">
      <c r="B124" s="3">
        <v>105</v>
      </c>
      <c r="C124" s="3">
        <v>26</v>
      </c>
      <c r="D124" s="3">
        <v>16</v>
      </c>
      <c r="E124" s="26">
        <v>1</v>
      </c>
      <c r="F124" s="28">
        <v>24</v>
      </c>
      <c r="G124" s="27">
        <v>29</v>
      </c>
      <c r="J124">
        <f t="shared" si="51"/>
        <v>0.75055555555555564</v>
      </c>
      <c r="K124">
        <f t="shared" si="59"/>
        <v>1.101577450217945</v>
      </c>
      <c r="L124" s="33">
        <f t="shared" si="60"/>
        <v>26.570234592259208</v>
      </c>
      <c r="M124">
        <f t="shared" si="52"/>
        <v>26.572950780314954</v>
      </c>
      <c r="O124" s="33">
        <f t="shared" si="53"/>
        <v>-19.74074074074074</v>
      </c>
      <c r="P124" s="33">
        <f t="shared" si="54"/>
        <v>2.4212962962962958</v>
      </c>
      <c r="Q124" s="33">
        <f t="shared" si="55"/>
        <v>0.5</v>
      </c>
      <c r="S124">
        <f>'Parameters from R'!D$17+'Parameters from R'!D$18*Computation!$O124+'Parameters from R'!D$19*Computation!$P124+'Parameters from R'!D$20*Computation!$O124*Computation!$P124+'Parameters from R'!D$21*Computation!$Q124+'Parameters from R'!D$22*Computation!$O124*Computation!$Q124+'Parameters from R'!D$23*Computation!$P124*Computation!$Q124+'Parameters from R'!D$24*Computation!$O124*Computation!$P124*Computation!$Q124</f>
        <v>26.101328470507543</v>
      </c>
      <c r="T124">
        <f>'Parameters from R'!E$17+'Parameters from R'!E$18*Computation!$O124+'Parameters from R'!E$19*Computation!$P124+'Parameters from R'!E$20*Computation!$O124*Computation!$P124+'Parameters from R'!E$21*Computation!$Q124+'Parameters from R'!E$22*Computation!$O124*Computation!$Q124+'Parameters from R'!E$23*Computation!$P124*Computation!$Q124+'Parameters from R'!E$24*Computation!$O124*Computation!$P124*Computation!$Q124</f>
        <v>30.618940658436216</v>
      </c>
      <c r="U124">
        <f>'Parameters from R'!F$17+'Parameters from R'!F$18*Computation!$O124+'Parameters from R'!F$19*Computation!$P124+'Parameters from R'!F$20*Computation!$O124*Computation!$P124+'Parameters from R'!F$21*Computation!$Q124+'Parameters from R'!F$22*Computation!$O124*Computation!$Q124+'Parameters from R'!F$23*Computation!$P124*Computation!$Q124+'Parameters from R'!F$24*Computation!$O124*Computation!$P124*Computation!$Q124</f>
        <v>28.57431967421125</v>
      </c>
      <c r="V124">
        <f t="shared" si="56"/>
        <v>-2.1013284705075428</v>
      </c>
      <c r="W124">
        <f t="shared" si="57"/>
        <v>-1.618940658436216</v>
      </c>
      <c r="X124">
        <f t="shared" si="58"/>
        <v>-2.0040850819520415</v>
      </c>
      <c r="Z124" s="21">
        <f>IF(F124="","",V124/'Parameters from R'!$D$25)</f>
        <v>-0.51566595922128278</v>
      </c>
      <c r="AA124" s="21">
        <f t="shared" si="61"/>
        <v>30.304386682465051</v>
      </c>
      <c r="AB124" s="21">
        <f t="shared" si="62"/>
        <v>3</v>
      </c>
      <c r="AD124" s="21">
        <f>IF(G124="","",X124/'Parameters from R'!$F$25)</f>
        <v>-0.63408374421060609</v>
      </c>
      <c r="AE124" s="21">
        <f t="shared" si="63"/>
        <v>26.301308545742476</v>
      </c>
      <c r="AF124" s="21">
        <f t="shared" si="64"/>
        <v>2</v>
      </c>
      <c r="AI124">
        <f t="shared" si="65"/>
        <v>-0.51566595922128278</v>
      </c>
      <c r="AJ124">
        <f t="shared" si="66"/>
        <v>-0.63408374421060609</v>
      </c>
      <c r="AL124" s="48">
        <f t="shared" si="67"/>
        <v>0.66395369024077522</v>
      </c>
      <c r="AM124" s="45">
        <f t="shared" si="68"/>
        <v>0.80218401572581899</v>
      </c>
      <c r="AO124" s="60">
        <f t="shared" si="69"/>
        <v>-0.51566595922128278</v>
      </c>
      <c r="AP124" s="60">
        <f t="shared" si="70"/>
        <v>-0.63408374421060609</v>
      </c>
      <c r="AQ124" s="21">
        <f t="shared" si="71"/>
        <v>-0.63094110450634422</v>
      </c>
      <c r="AR124" s="21">
        <f t="shared" si="72"/>
        <v>-0.77583073066508168</v>
      </c>
      <c r="AT124" s="55">
        <f t="shared" si="73"/>
        <v>1.8060681628921673</v>
      </c>
      <c r="AV124" s="55">
        <f t="shared" si="74"/>
        <v>1.9973672192323373</v>
      </c>
      <c r="AX124" s="55">
        <f t="shared" si="75"/>
        <v>1.8845852226233133</v>
      </c>
      <c r="AZ124" s="55">
        <f t="shared" si="76"/>
        <v>1.484892209677475</v>
      </c>
      <c r="BB124" s="55">
        <f t="shared" si="77"/>
        <v>0.85913781838964098</v>
      </c>
      <c r="BD124" s="55">
        <f t="shared" si="78"/>
        <v>0.10258748235570157</v>
      </c>
      <c r="BF124" s="55">
        <f t="shared" si="79"/>
        <v>0.66958086790905003</v>
      </c>
      <c r="BH124" s="55">
        <f t="shared" si="80"/>
        <v>1.3398116008003313</v>
      </c>
      <c r="BJ124" s="56">
        <f t="shared" si="81"/>
        <v>0.10258748235570157</v>
      </c>
      <c r="BK124" s="57" t="str">
        <f t="shared" si="82"/>
        <v/>
      </c>
      <c r="BM124" s="57" t="str">
        <f t="shared" si="83"/>
        <v/>
      </c>
      <c r="BO124" s="57" t="str">
        <f t="shared" si="84"/>
        <v/>
      </c>
      <c r="BQ124" s="57" t="str">
        <f t="shared" si="85"/>
        <v/>
      </c>
      <c r="BS124" s="57" t="str">
        <f t="shared" si="86"/>
        <v/>
      </c>
      <c r="BU124" s="57">
        <f t="shared" si="87"/>
        <v>6</v>
      </c>
      <c r="BW124" s="57" t="str">
        <f t="shared" si="88"/>
        <v/>
      </c>
      <c r="BY124" s="57" t="str">
        <f t="shared" si="89"/>
        <v/>
      </c>
      <c r="CA124" s="58">
        <f t="shared" si="90"/>
        <v>6</v>
      </c>
      <c r="CB124" s="59" t="str">
        <f t="shared" si="91"/>
        <v>Slow-inaccurate</v>
      </c>
      <c r="CI124">
        <f t="shared" si="92"/>
        <v>16</v>
      </c>
      <c r="CJ124">
        <f t="shared" si="93"/>
        <v>-2.1013284705075428</v>
      </c>
      <c r="CK124">
        <f t="shared" si="94"/>
        <v>-2.0040850819520415</v>
      </c>
    </row>
    <row r="125" spans="2:89" x14ac:dyDescent="0.3">
      <c r="B125" s="3">
        <v>93</v>
      </c>
      <c r="C125" s="3">
        <v>26</v>
      </c>
      <c r="D125" s="3">
        <v>18</v>
      </c>
      <c r="E125" s="26">
        <v>1</v>
      </c>
      <c r="F125" s="28">
        <v>33</v>
      </c>
      <c r="G125" s="27">
        <v>35</v>
      </c>
      <c r="J125">
        <f t="shared" si="51"/>
        <v>0.88722222222222213</v>
      </c>
      <c r="K125">
        <f t="shared" si="59"/>
        <v>2.0626761691732241</v>
      </c>
      <c r="L125" s="33">
        <f t="shared" si="60"/>
        <v>34.047549497477085</v>
      </c>
      <c r="M125">
        <f t="shared" si="52"/>
        <v>34.053669963349464</v>
      </c>
      <c r="O125" s="33">
        <f t="shared" si="53"/>
        <v>-19.74074074074074</v>
      </c>
      <c r="P125" s="33">
        <f t="shared" si="54"/>
        <v>4.4212962962962958</v>
      </c>
      <c r="Q125" s="33">
        <f t="shared" si="55"/>
        <v>0.5</v>
      </c>
      <c r="S125">
        <f>'Parameters from R'!D$17+'Parameters from R'!D$18*Computation!$O125+'Parameters from R'!D$19*Computation!$P125+'Parameters from R'!D$20*Computation!$O125*Computation!$P125+'Parameters from R'!D$21*Computation!$Q125+'Parameters from R'!D$22*Computation!$O125*Computation!$Q125+'Parameters from R'!D$23*Computation!$P125*Computation!$Q125+'Parameters from R'!D$24*Computation!$O125*Computation!$P125*Computation!$Q125</f>
        <v>25.256854396433472</v>
      </c>
      <c r="T125">
        <f>'Parameters from R'!E$17+'Parameters from R'!E$18*Computation!$O125+'Parameters from R'!E$19*Computation!$P125+'Parameters from R'!E$20*Computation!$O125*Computation!$P125+'Parameters from R'!E$21*Computation!$Q125+'Parameters from R'!E$22*Computation!$O125*Computation!$Q125+'Parameters from R'!E$23*Computation!$P125*Computation!$Q125+'Parameters from R'!E$24*Computation!$O125*Computation!$P125*Computation!$Q125</f>
        <v>30.255065102880661</v>
      </c>
      <c r="U125">
        <f>'Parameters from R'!F$17+'Parameters from R'!F$18*Computation!$O125+'Parameters from R'!F$19*Computation!$P125+'Parameters from R'!F$20*Computation!$O125*Computation!$P125+'Parameters from R'!F$21*Computation!$Q125+'Parameters from R'!F$22*Computation!$O125*Computation!$Q125+'Parameters from R'!F$23*Computation!$P125*Computation!$Q125+'Parameters from R'!F$24*Computation!$O125*Computation!$P125*Computation!$Q125</f>
        <v>28.224365600137176</v>
      </c>
      <c r="V125">
        <f t="shared" si="56"/>
        <v>7.7431456035665285</v>
      </c>
      <c r="W125">
        <f t="shared" si="57"/>
        <v>4.7449348971193395</v>
      </c>
      <c r="X125">
        <f t="shared" si="58"/>
        <v>5.8231838973399093</v>
      </c>
      <c r="Z125" s="21">
        <f>IF(F125="","",V125/'Parameters from R'!$D$25)</f>
        <v>1.9001677562997925</v>
      </c>
      <c r="AA125" s="21">
        <f t="shared" si="61"/>
        <v>97.129444589618416</v>
      </c>
      <c r="AB125" s="21">
        <f t="shared" si="62"/>
        <v>4</v>
      </c>
      <c r="AD125" s="21">
        <f>IF(G125="","",X125/'Parameters from R'!$F$25)</f>
        <v>1.8424298858887265</v>
      </c>
      <c r="AE125" s="21">
        <f t="shared" si="63"/>
        <v>96.729385319188054</v>
      </c>
      <c r="AF125" s="21">
        <f t="shared" si="64"/>
        <v>4</v>
      </c>
      <c r="AI125">
        <f t="shared" si="65"/>
        <v>1.9001677562997925</v>
      </c>
      <c r="AJ125">
        <f t="shared" si="66"/>
        <v>1.8424298858887265</v>
      </c>
      <c r="AL125" s="48">
        <f t="shared" si="67"/>
        <v>2.1231790603341363</v>
      </c>
      <c r="AM125" s="45">
        <f t="shared" si="68"/>
        <v>0.10498427928589249</v>
      </c>
      <c r="AO125" s="60">
        <f t="shared" si="69"/>
        <v>1.9001677562997925</v>
      </c>
      <c r="AP125" s="60">
        <f t="shared" si="70"/>
        <v>1.8424298858887265</v>
      </c>
      <c r="AQ125" s="21">
        <f t="shared" si="71"/>
        <v>0.71793004352576106</v>
      </c>
      <c r="AR125" s="21">
        <f t="shared" si="72"/>
        <v>0.69611525813122266</v>
      </c>
      <c r="AT125" s="55">
        <f t="shared" si="73"/>
        <v>0.75109247962449854</v>
      </c>
      <c r="AV125" s="55">
        <f t="shared" si="74"/>
        <v>1.5425841524506085E-2</v>
      </c>
      <c r="AX125" s="55">
        <f t="shared" si="75"/>
        <v>0.77959571813700634</v>
      </c>
      <c r="AZ125" s="55">
        <f t="shared" si="76"/>
        <v>1.4250792137159305</v>
      </c>
      <c r="BB125" s="55">
        <f t="shared" si="77"/>
        <v>1.8536073173818457</v>
      </c>
      <c r="BD125" s="55">
        <f t="shared" si="78"/>
        <v>1.9999405099685494</v>
      </c>
      <c r="BF125" s="55">
        <f t="shared" si="79"/>
        <v>1.8418008894184097</v>
      </c>
      <c r="BH125" s="55">
        <f t="shared" si="80"/>
        <v>1.4032637794209561</v>
      </c>
      <c r="BJ125" s="56">
        <f t="shared" si="81"/>
        <v>1.5425841524506085E-2</v>
      </c>
      <c r="BK125" s="57" t="str">
        <f t="shared" si="82"/>
        <v/>
      </c>
      <c r="BM125" s="57">
        <f t="shared" si="83"/>
        <v>2</v>
      </c>
      <c r="BO125" s="57" t="str">
        <f t="shared" si="84"/>
        <v/>
      </c>
      <c r="BQ125" s="57" t="str">
        <f t="shared" si="85"/>
        <v/>
      </c>
      <c r="BS125" s="57" t="str">
        <f t="shared" si="86"/>
        <v/>
      </c>
      <c r="BU125" s="57" t="str">
        <f t="shared" si="87"/>
        <v/>
      </c>
      <c r="BW125" s="57" t="str">
        <f t="shared" si="88"/>
        <v/>
      </c>
      <c r="BY125" s="57" t="str">
        <f t="shared" si="89"/>
        <v/>
      </c>
      <c r="CA125" s="58">
        <f t="shared" si="90"/>
        <v>2</v>
      </c>
      <c r="CB125" s="59" t="str">
        <f t="shared" si="91"/>
        <v>Fast-hyperaccurate</v>
      </c>
      <c r="CI125">
        <f t="shared" si="92"/>
        <v>18</v>
      </c>
      <c r="CJ125">
        <f t="shared" si="93"/>
        <v>7.7431456035665285</v>
      </c>
      <c r="CK125">
        <f t="shared" si="94"/>
        <v>5.8231838973399093</v>
      </c>
    </row>
    <row r="126" spans="2:89" x14ac:dyDescent="0.3">
      <c r="B126" s="3">
        <v>126</v>
      </c>
      <c r="C126" s="3">
        <v>26</v>
      </c>
      <c r="D126" s="3">
        <v>19</v>
      </c>
      <c r="E126" s="26">
        <v>1</v>
      </c>
      <c r="F126" s="28">
        <v>25</v>
      </c>
      <c r="G126" s="27">
        <v>35</v>
      </c>
      <c r="J126">
        <f t="shared" si="51"/>
        <v>0.88722222222222213</v>
      </c>
      <c r="K126">
        <f t="shared" si="59"/>
        <v>2.0626761691732241</v>
      </c>
      <c r="L126" s="33">
        <f t="shared" si="60"/>
        <v>34.047549497477085</v>
      </c>
      <c r="M126">
        <f t="shared" si="52"/>
        <v>34.053669963349464</v>
      </c>
      <c r="O126" s="33">
        <f t="shared" si="53"/>
        <v>-19.74074074074074</v>
      </c>
      <c r="P126" s="33">
        <f t="shared" si="54"/>
        <v>5.4212962962962958</v>
      </c>
      <c r="Q126" s="33">
        <f t="shared" si="55"/>
        <v>0.5</v>
      </c>
      <c r="S126">
        <f>'Parameters from R'!D$17+'Parameters from R'!D$18*Computation!$O126+'Parameters from R'!D$19*Computation!$P126+'Parameters from R'!D$20*Computation!$O126*Computation!$P126+'Parameters from R'!D$21*Computation!$Q126+'Parameters from R'!D$22*Computation!$O126*Computation!$Q126+'Parameters from R'!D$23*Computation!$P126*Computation!$Q126+'Parameters from R'!D$24*Computation!$O126*Computation!$P126*Computation!$Q126</f>
        <v>24.834617359396436</v>
      </c>
      <c r="T126">
        <f>'Parameters from R'!E$17+'Parameters from R'!E$18*Computation!$O126+'Parameters from R'!E$19*Computation!$P126+'Parameters from R'!E$20*Computation!$O126*Computation!$P126+'Parameters from R'!E$21*Computation!$Q126+'Parameters from R'!E$22*Computation!$O126*Computation!$Q126+'Parameters from R'!E$23*Computation!$P126*Computation!$Q126+'Parameters from R'!E$24*Computation!$O126*Computation!$P126*Computation!$Q126</f>
        <v>30.073127325102881</v>
      </c>
      <c r="U126">
        <f>'Parameters from R'!F$17+'Parameters from R'!F$18*Computation!$O126+'Parameters from R'!F$19*Computation!$P126+'Parameters from R'!F$20*Computation!$O126*Computation!$P126+'Parameters from R'!F$21*Computation!$Q126+'Parameters from R'!F$22*Computation!$O126*Computation!$Q126+'Parameters from R'!F$23*Computation!$P126*Computation!$Q126+'Parameters from R'!F$24*Computation!$O126*Computation!$P126*Computation!$Q126</f>
        <v>28.049388563100138</v>
      </c>
      <c r="V126">
        <f t="shared" si="56"/>
        <v>0.16538264060356411</v>
      </c>
      <c r="W126">
        <f t="shared" si="57"/>
        <v>4.926872674897119</v>
      </c>
      <c r="X126">
        <f t="shared" si="58"/>
        <v>5.9981609343769478</v>
      </c>
      <c r="Z126" s="21">
        <f>IF(F126="","",V126/'Parameters from R'!$D$25)</f>
        <v>4.0584896270304177E-2</v>
      </c>
      <c r="AA126" s="21">
        <f t="shared" si="61"/>
        <v>51.618658736678988</v>
      </c>
      <c r="AB126" s="21">
        <f t="shared" si="62"/>
        <v>4</v>
      </c>
      <c r="AD126" s="21">
        <f>IF(G126="","",X126/'Parameters from R'!$F$25)</f>
        <v>1.8977918541976042</v>
      </c>
      <c r="AE126" s="21">
        <f t="shared" si="63"/>
        <v>97.113824665080926</v>
      </c>
      <c r="AF126" s="21">
        <f t="shared" si="64"/>
        <v>4</v>
      </c>
      <c r="AI126">
        <f t="shared" si="65"/>
        <v>4.0584896270304177E-2</v>
      </c>
      <c r="AJ126">
        <f t="shared" si="66"/>
        <v>1.8977918541976042</v>
      </c>
      <c r="AL126" s="48">
        <f t="shared" si="67"/>
        <v>2.2545314065882613</v>
      </c>
      <c r="AM126" s="45">
        <f t="shared" si="68"/>
        <v>7.8751659250840156E-2</v>
      </c>
      <c r="AO126" s="60">
        <f t="shared" si="69"/>
        <v>4.0584896270304177E-2</v>
      </c>
      <c r="AP126" s="60">
        <f t="shared" si="70"/>
        <v>1.8977918541976042</v>
      </c>
      <c r="AQ126" s="21">
        <f t="shared" si="71"/>
        <v>2.1380436939784486E-2</v>
      </c>
      <c r="AR126" s="21">
        <f t="shared" si="72"/>
        <v>0.99977141233197098</v>
      </c>
      <c r="AT126" s="55">
        <f t="shared" si="73"/>
        <v>1.3990136261382271</v>
      </c>
      <c r="AV126" s="55">
        <f t="shared" si="74"/>
        <v>0.7455690481219811</v>
      </c>
      <c r="AX126" s="55">
        <f t="shared" si="75"/>
        <v>2.1381658870585227E-2</v>
      </c>
      <c r="AZ126" s="55">
        <f t="shared" si="76"/>
        <v>0.78507720212532528</v>
      </c>
      <c r="BB126" s="55">
        <f t="shared" si="77"/>
        <v>1.4292518580990436</v>
      </c>
      <c r="BD126" s="55">
        <f t="shared" si="78"/>
        <v>1.8558358748775399</v>
      </c>
      <c r="BF126" s="55">
        <f t="shared" si="79"/>
        <v>1.9998857029000288</v>
      </c>
      <c r="BH126" s="55">
        <f t="shared" si="80"/>
        <v>1.8394710616650298</v>
      </c>
      <c r="BJ126" s="56">
        <f t="shared" si="81"/>
        <v>2.1381658870585227E-2</v>
      </c>
      <c r="BK126" s="57" t="str">
        <f t="shared" si="82"/>
        <v/>
      </c>
      <c r="BM126" s="57" t="str">
        <f t="shared" si="83"/>
        <v/>
      </c>
      <c r="BO126" s="57">
        <f t="shared" si="84"/>
        <v>3</v>
      </c>
      <c r="BQ126" s="57" t="str">
        <f t="shared" si="85"/>
        <v/>
      </c>
      <c r="BS126" s="57" t="str">
        <f t="shared" si="86"/>
        <v/>
      </c>
      <c r="BU126" s="57" t="str">
        <f t="shared" si="87"/>
        <v/>
      </c>
      <c r="BW126" s="57" t="str">
        <f t="shared" si="88"/>
        <v/>
      </c>
      <c r="BY126" s="57" t="str">
        <f t="shared" si="89"/>
        <v/>
      </c>
      <c r="CA126" s="58">
        <f t="shared" si="90"/>
        <v>3</v>
      </c>
      <c r="CB126" s="59" t="str">
        <f t="shared" si="91"/>
        <v>Hyperaccurate</v>
      </c>
      <c r="CI126">
        <f t="shared" si="92"/>
        <v>19</v>
      </c>
      <c r="CJ126">
        <f t="shared" si="93"/>
        <v>0.16538264060356411</v>
      </c>
      <c r="CK126">
        <f t="shared" si="94"/>
        <v>5.9981609343769478</v>
      </c>
    </row>
    <row r="127" spans="2:89" x14ac:dyDescent="0.3">
      <c r="B127" s="3">
        <v>66</v>
      </c>
      <c r="C127" s="3">
        <v>27</v>
      </c>
      <c r="D127" s="3">
        <v>16</v>
      </c>
      <c r="E127" s="26">
        <v>1</v>
      </c>
      <c r="F127" s="3">
        <v>27</v>
      </c>
      <c r="G127" s="3">
        <v>36</v>
      </c>
      <c r="J127">
        <f t="shared" si="51"/>
        <v>0.90999999999999992</v>
      </c>
      <c r="K127">
        <f t="shared" si="59"/>
        <v>2.3136349291806297</v>
      </c>
      <c r="L127" s="33">
        <f t="shared" si="60"/>
        <v>36</v>
      </c>
      <c r="M127">
        <f t="shared" si="52"/>
        <v>36.007682305965425</v>
      </c>
      <c r="O127" s="33">
        <f t="shared" si="53"/>
        <v>-18.74074074074074</v>
      </c>
      <c r="P127" s="33">
        <f t="shared" si="54"/>
        <v>2.4212962962962958</v>
      </c>
      <c r="Q127" s="33">
        <f t="shared" si="55"/>
        <v>0.5</v>
      </c>
      <c r="S127">
        <f>'Parameters from R'!D$17+'Parameters from R'!D$18*Computation!$O127+'Parameters from R'!D$19*Computation!$P127+'Parameters from R'!D$20*Computation!$O127*Computation!$P127+'Parameters from R'!D$21*Computation!$Q127+'Parameters from R'!D$22*Computation!$O127*Computation!$Q127+'Parameters from R'!D$23*Computation!$P127*Computation!$Q127+'Parameters from R'!D$24*Computation!$O127*Computation!$P127*Computation!$Q127</f>
        <v>26.141709535322359</v>
      </c>
      <c r="T127">
        <f>'Parameters from R'!E$17+'Parameters from R'!E$18*Computation!$O127+'Parameters from R'!E$19*Computation!$P127+'Parameters from R'!E$20*Computation!$O127*Computation!$P127+'Parameters from R'!E$21*Computation!$Q127+'Parameters from R'!E$22*Computation!$O127*Computation!$Q127+'Parameters from R'!E$23*Computation!$P127*Computation!$Q127+'Parameters from R'!E$24*Computation!$O127*Computation!$P127*Computation!$Q127</f>
        <v>30.616554269547326</v>
      </c>
      <c r="U127">
        <f>'Parameters from R'!F$17+'Parameters from R'!F$18*Computation!$O127+'Parameters from R'!F$19*Computation!$P127+'Parameters from R'!F$20*Computation!$O127*Computation!$P127+'Parameters from R'!F$21*Computation!$Q127+'Parameters from R'!F$22*Computation!$O127*Computation!$Q127+'Parameters from R'!F$23*Computation!$P127*Computation!$Q127+'Parameters from R'!F$24*Computation!$O127*Computation!$P127*Computation!$Q127</f>
        <v>28.569469489026066</v>
      </c>
      <c r="V127">
        <f t="shared" si="56"/>
        <v>0.85829046467764059</v>
      </c>
      <c r="W127">
        <f t="shared" si="57"/>
        <v>5.3834457304526744</v>
      </c>
      <c r="X127">
        <f t="shared" si="58"/>
        <v>7.4305305109739344</v>
      </c>
      <c r="Z127" s="21">
        <f>IF(F127="","",V127/'Parameters from R'!$D$25)</f>
        <v>0.21062446065444262</v>
      </c>
      <c r="AA127" s="21">
        <f t="shared" si="61"/>
        <v>58.340983818716118</v>
      </c>
      <c r="AB127" s="21">
        <f t="shared" si="62"/>
        <v>4</v>
      </c>
      <c r="AD127" s="21">
        <f>IF(G127="","",X127/'Parameters from R'!$F$25)</f>
        <v>2.3509873160076991</v>
      </c>
      <c r="AE127" s="21">
        <f t="shared" si="63"/>
        <v>99.063816395117101</v>
      </c>
      <c r="AF127" s="21">
        <f t="shared" si="64"/>
        <v>4</v>
      </c>
      <c r="AI127">
        <f t="shared" si="65"/>
        <v>0.21062446065444262</v>
      </c>
      <c r="AJ127">
        <f t="shared" si="66"/>
        <v>2.3509873160076991</v>
      </c>
      <c r="AL127" s="48">
        <f t="shared" si="67"/>
        <v>2.6937555127147848</v>
      </c>
      <c r="AM127" s="45">
        <f t="shared" si="68"/>
        <v>2.6565035542362225E-2</v>
      </c>
      <c r="AO127" s="60">
        <f t="shared" si="69"/>
        <v>0.21062446065444262</v>
      </c>
      <c r="AP127" s="60">
        <f t="shared" si="70"/>
        <v>2.3509873160076991</v>
      </c>
      <c r="AQ127" s="21">
        <f t="shared" si="71"/>
        <v>8.9232401628607891E-2</v>
      </c>
      <c r="AR127" s="21">
        <f t="shared" si="72"/>
        <v>0.99601083252120837</v>
      </c>
      <c r="AT127" s="55">
        <f t="shared" si="73"/>
        <v>1.3496426181559265</v>
      </c>
      <c r="AV127" s="55">
        <f t="shared" si="74"/>
        <v>0.68208086015639613</v>
      </c>
      <c r="AX127" s="55">
        <f t="shared" si="75"/>
        <v>8.9321525723551273E-2</v>
      </c>
      <c r="AZ127" s="55">
        <f t="shared" si="76"/>
        <v>0.84712551901373501</v>
      </c>
      <c r="BB127" s="55">
        <f t="shared" si="77"/>
        <v>1.4759623312460302</v>
      </c>
      <c r="BD127" s="55">
        <f t="shared" si="78"/>
        <v>1.8800972581779674</v>
      </c>
      <c r="BF127" s="55">
        <f t="shared" si="79"/>
        <v>1.9980044206763949</v>
      </c>
      <c r="BH127" s="55">
        <f t="shared" si="80"/>
        <v>1.811733522082017</v>
      </c>
      <c r="BJ127" s="56">
        <f t="shared" si="81"/>
        <v>8.9321525723551273E-2</v>
      </c>
      <c r="BK127" s="57" t="str">
        <f t="shared" si="82"/>
        <v/>
      </c>
      <c r="BM127" s="57" t="str">
        <f t="shared" si="83"/>
        <v/>
      </c>
      <c r="BO127" s="57">
        <f t="shared" si="84"/>
        <v>3</v>
      </c>
      <c r="BQ127" s="57" t="str">
        <f t="shared" si="85"/>
        <v/>
      </c>
      <c r="BS127" s="57" t="str">
        <f t="shared" si="86"/>
        <v/>
      </c>
      <c r="BU127" s="57" t="str">
        <f t="shared" si="87"/>
        <v/>
      </c>
      <c r="BW127" s="57" t="str">
        <f t="shared" si="88"/>
        <v/>
      </c>
      <c r="BY127" s="57" t="str">
        <f t="shared" si="89"/>
        <v/>
      </c>
      <c r="CA127" s="58">
        <f t="shared" si="90"/>
        <v>3</v>
      </c>
      <c r="CB127" s="59" t="str">
        <f t="shared" si="91"/>
        <v>Hyperaccurate</v>
      </c>
      <c r="CI127">
        <f t="shared" si="92"/>
        <v>16</v>
      </c>
      <c r="CJ127">
        <f t="shared" si="93"/>
        <v>0.85829046467764059</v>
      </c>
      <c r="CK127">
        <f t="shared" si="94"/>
        <v>7.4305305109739344</v>
      </c>
    </row>
    <row r="128" spans="2:89" x14ac:dyDescent="0.3">
      <c r="B128" s="3">
        <v>46</v>
      </c>
      <c r="C128" s="3">
        <v>27</v>
      </c>
      <c r="D128" s="3">
        <v>18</v>
      </c>
      <c r="E128" s="26">
        <v>1</v>
      </c>
      <c r="F128" s="26">
        <v>21</v>
      </c>
      <c r="G128" s="3">
        <v>30</v>
      </c>
      <c r="J128">
        <f t="shared" si="51"/>
        <v>0.77333333333333343</v>
      </c>
      <c r="K128">
        <f t="shared" si="59"/>
        <v>1.2272296664902038</v>
      </c>
      <c r="L128" s="33">
        <f t="shared" si="60"/>
        <v>27.547804503732515</v>
      </c>
      <c r="M128">
        <f t="shared" si="52"/>
        <v>27.550806037906881</v>
      </c>
      <c r="O128" s="33">
        <f t="shared" si="53"/>
        <v>-18.74074074074074</v>
      </c>
      <c r="P128" s="33">
        <f t="shared" si="54"/>
        <v>4.4212962962962958</v>
      </c>
      <c r="Q128" s="33">
        <f t="shared" si="55"/>
        <v>0.5</v>
      </c>
      <c r="S128">
        <f>'Parameters from R'!D$17+'Parameters from R'!D$18*Computation!$O128+'Parameters from R'!D$19*Computation!$P128+'Parameters from R'!D$20*Computation!$O128*Computation!$P128+'Parameters from R'!D$21*Computation!$Q128+'Parameters from R'!D$22*Computation!$O128*Computation!$Q128+'Parameters from R'!D$23*Computation!$P128*Computation!$Q128+'Parameters from R'!D$24*Computation!$O128*Computation!$P128*Computation!$Q128</f>
        <v>25.336215461248287</v>
      </c>
      <c r="T128">
        <f>'Parameters from R'!E$17+'Parameters from R'!E$18*Computation!$O128+'Parameters from R'!E$19*Computation!$P128+'Parameters from R'!E$20*Computation!$O128*Computation!$P128+'Parameters from R'!E$21*Computation!$Q128+'Parameters from R'!E$22*Computation!$O128*Computation!$Q128+'Parameters from R'!E$23*Computation!$P128*Computation!$Q128+'Parameters from R'!E$24*Computation!$O128*Computation!$P128*Computation!$Q128</f>
        <v>30.269358713991767</v>
      </c>
      <c r="U128">
        <f>'Parameters from R'!F$17+'Parameters from R'!F$18*Computation!$O128+'Parameters from R'!F$19*Computation!$P128+'Parameters from R'!F$20*Computation!$O128*Computation!$P128+'Parameters from R'!F$21*Computation!$Q128+'Parameters from R'!F$22*Computation!$O128*Computation!$Q128+'Parameters from R'!F$23*Computation!$P128*Computation!$Q128+'Parameters from R'!F$24*Computation!$O128*Computation!$P128*Computation!$Q128</f>
        <v>28.235275414951989</v>
      </c>
      <c r="V128">
        <f t="shared" si="56"/>
        <v>-4.3362154612482868</v>
      </c>
      <c r="W128">
        <f t="shared" si="57"/>
        <v>-0.26935871399176747</v>
      </c>
      <c r="X128">
        <f t="shared" si="58"/>
        <v>-0.68747091121947435</v>
      </c>
      <c r="Z128" s="21">
        <f>IF(F128="","",V128/'Parameters from R'!$D$25)</f>
        <v>-1.0641071762924694</v>
      </c>
      <c r="AA128" s="21">
        <f t="shared" si="61"/>
        <v>14.364007514797711</v>
      </c>
      <c r="AB128" s="21">
        <f t="shared" si="62"/>
        <v>2</v>
      </c>
      <c r="AD128" s="21">
        <f>IF(G128="","",X128/'Parameters from R'!$F$25)</f>
        <v>-0.21751278593288437</v>
      </c>
      <c r="AE128" s="21">
        <f t="shared" si="63"/>
        <v>41.390437189157844</v>
      </c>
      <c r="AF128" s="21">
        <f t="shared" si="64"/>
        <v>3</v>
      </c>
      <c r="AI128">
        <f t="shared" si="65"/>
        <v>-1.0641071762924694</v>
      </c>
      <c r="AJ128">
        <f t="shared" si="66"/>
        <v>-0.21751278593288437</v>
      </c>
      <c r="AL128" s="48">
        <f t="shared" si="67"/>
        <v>1.1546937765540681</v>
      </c>
      <c r="AM128" s="45">
        <f t="shared" si="68"/>
        <v>0.51342112773739235</v>
      </c>
      <c r="AO128" s="60">
        <f t="shared" si="69"/>
        <v>-1.0641071762924694</v>
      </c>
      <c r="AP128" s="60">
        <f t="shared" si="70"/>
        <v>-0.21751278593288437</v>
      </c>
      <c r="AQ128" s="21">
        <f t="shared" si="71"/>
        <v>-0.97974122523254281</v>
      </c>
      <c r="AR128" s="21">
        <f t="shared" si="72"/>
        <v>-0.20026764985847231</v>
      </c>
      <c r="AT128" s="55">
        <f t="shared" si="73"/>
        <v>1.9898448307506507</v>
      </c>
      <c r="AV128" s="55">
        <f t="shared" si="74"/>
        <v>1.9154071512016273</v>
      </c>
      <c r="AX128" s="55">
        <f t="shared" si="75"/>
        <v>1.549366096091219</v>
      </c>
      <c r="AZ128" s="55">
        <f t="shared" si="76"/>
        <v>0.94744809788955853</v>
      </c>
      <c r="BB128" s="55">
        <f t="shared" si="77"/>
        <v>0.20128971542260729</v>
      </c>
      <c r="BD128" s="55">
        <f t="shared" si="78"/>
        <v>0.57551320152162178</v>
      </c>
      <c r="BF128" s="55">
        <f t="shared" si="79"/>
        <v>1.264699450574347</v>
      </c>
      <c r="BH128" s="55">
        <f t="shared" si="80"/>
        <v>1.7613466728061962</v>
      </c>
      <c r="BJ128" s="56">
        <f t="shared" si="81"/>
        <v>0.20128971542260729</v>
      </c>
      <c r="BK128" s="57" t="str">
        <f t="shared" si="82"/>
        <v/>
      </c>
      <c r="BM128" s="57" t="str">
        <f t="shared" si="83"/>
        <v/>
      </c>
      <c r="BO128" s="57" t="str">
        <f t="shared" si="84"/>
        <v/>
      </c>
      <c r="BQ128" s="57" t="str">
        <f t="shared" si="85"/>
        <v/>
      </c>
      <c r="BS128" s="57">
        <f t="shared" si="86"/>
        <v>5</v>
      </c>
      <c r="BU128" s="57" t="str">
        <f t="shared" si="87"/>
        <v/>
      </c>
      <c r="BW128" s="57" t="str">
        <f t="shared" si="88"/>
        <v/>
      </c>
      <c r="BY128" s="57" t="str">
        <f t="shared" si="89"/>
        <v/>
      </c>
      <c r="CA128" s="58">
        <f t="shared" si="90"/>
        <v>5</v>
      </c>
      <c r="CB128" s="59" t="str">
        <f t="shared" si="91"/>
        <v>Slow</v>
      </c>
      <c r="CI128">
        <f t="shared" si="92"/>
        <v>18</v>
      </c>
      <c r="CJ128">
        <f t="shared" si="93"/>
        <v>-4.3362154612482868</v>
      </c>
      <c r="CK128">
        <f t="shared" si="94"/>
        <v>-0.68747091121947435</v>
      </c>
    </row>
    <row r="129" spans="2:89" x14ac:dyDescent="0.3">
      <c r="B129" s="3">
        <v>71</v>
      </c>
      <c r="C129" s="3">
        <v>27</v>
      </c>
      <c r="D129" s="3">
        <v>18</v>
      </c>
      <c r="E129" s="26">
        <v>1</v>
      </c>
      <c r="F129" s="3">
        <v>30</v>
      </c>
      <c r="G129" s="3">
        <v>35</v>
      </c>
      <c r="J129">
        <f t="shared" si="51"/>
        <v>0.88722222222222213</v>
      </c>
      <c r="K129">
        <f t="shared" si="59"/>
        <v>2.0626761691732241</v>
      </c>
      <c r="L129" s="33">
        <f t="shared" si="60"/>
        <v>34.047549497477085</v>
      </c>
      <c r="M129">
        <f t="shared" si="52"/>
        <v>34.053669963349464</v>
      </c>
      <c r="O129" s="33">
        <f t="shared" si="53"/>
        <v>-18.74074074074074</v>
      </c>
      <c r="P129" s="33">
        <f t="shared" si="54"/>
        <v>4.4212962962962958</v>
      </c>
      <c r="Q129" s="33">
        <f t="shared" si="55"/>
        <v>0.5</v>
      </c>
      <c r="S129">
        <f>'Parameters from R'!D$17+'Parameters from R'!D$18*Computation!$O129+'Parameters from R'!D$19*Computation!$P129+'Parameters from R'!D$20*Computation!$O129*Computation!$P129+'Parameters from R'!D$21*Computation!$Q129+'Parameters from R'!D$22*Computation!$O129*Computation!$Q129+'Parameters from R'!D$23*Computation!$P129*Computation!$Q129+'Parameters from R'!D$24*Computation!$O129*Computation!$P129*Computation!$Q129</f>
        <v>25.336215461248287</v>
      </c>
      <c r="T129">
        <f>'Parameters from R'!E$17+'Parameters from R'!E$18*Computation!$O129+'Parameters from R'!E$19*Computation!$P129+'Parameters from R'!E$20*Computation!$O129*Computation!$P129+'Parameters from R'!E$21*Computation!$Q129+'Parameters from R'!E$22*Computation!$O129*Computation!$Q129+'Parameters from R'!E$23*Computation!$P129*Computation!$Q129+'Parameters from R'!E$24*Computation!$O129*Computation!$P129*Computation!$Q129</f>
        <v>30.269358713991767</v>
      </c>
      <c r="U129">
        <f>'Parameters from R'!F$17+'Parameters from R'!F$18*Computation!$O129+'Parameters from R'!F$19*Computation!$P129+'Parameters from R'!F$20*Computation!$O129*Computation!$P129+'Parameters from R'!F$21*Computation!$Q129+'Parameters from R'!F$22*Computation!$O129*Computation!$Q129+'Parameters from R'!F$23*Computation!$P129*Computation!$Q129+'Parameters from R'!F$24*Computation!$O129*Computation!$P129*Computation!$Q129</f>
        <v>28.235275414951989</v>
      </c>
      <c r="V129">
        <f t="shared" si="56"/>
        <v>4.6637845387517132</v>
      </c>
      <c r="W129">
        <f t="shared" si="57"/>
        <v>4.7306412860082325</v>
      </c>
      <c r="X129">
        <f t="shared" si="58"/>
        <v>5.8122740825250965</v>
      </c>
      <c r="Z129" s="21">
        <f>IF(F129="","",V129/'Parameters from R'!$D$25)</f>
        <v>1.1444926205163493</v>
      </c>
      <c r="AA129" s="21">
        <f t="shared" si="61"/>
        <v>87.379030172523215</v>
      </c>
      <c r="AB129" s="21">
        <f t="shared" si="62"/>
        <v>4</v>
      </c>
      <c r="AD129" s="21">
        <f>IF(G129="","",X129/'Parameters from R'!$F$25)</f>
        <v>1.8389780682544759</v>
      </c>
      <c r="AE129" s="21">
        <f t="shared" si="63"/>
        <v>96.704079402852898</v>
      </c>
      <c r="AF129" s="21">
        <f t="shared" si="64"/>
        <v>4</v>
      </c>
      <c r="AI129">
        <f t="shared" si="65"/>
        <v>1.1444926205163493</v>
      </c>
      <c r="AJ129">
        <f t="shared" si="66"/>
        <v>1.8389780682544759</v>
      </c>
      <c r="AL129" s="48">
        <f t="shared" si="67"/>
        <v>1.845012062716245</v>
      </c>
      <c r="AM129" s="45">
        <f t="shared" si="68"/>
        <v>0.1823121856151213</v>
      </c>
      <c r="AO129" s="60">
        <f t="shared" si="69"/>
        <v>1.1444926205163493</v>
      </c>
      <c r="AP129" s="60">
        <f t="shared" si="70"/>
        <v>1.8389780682544759</v>
      </c>
      <c r="AQ129" s="21">
        <f t="shared" si="71"/>
        <v>0.52838162796393584</v>
      </c>
      <c r="AR129" s="21">
        <f t="shared" si="72"/>
        <v>0.84900698185007939</v>
      </c>
      <c r="AT129" s="55">
        <f t="shared" si="73"/>
        <v>0.97120376032639433</v>
      </c>
      <c r="AV129" s="55">
        <f t="shared" si="74"/>
        <v>0.22820680827441725</v>
      </c>
      <c r="AX129" s="55">
        <f t="shared" si="75"/>
        <v>0.54953256163747144</v>
      </c>
      <c r="AZ129" s="55">
        <f t="shared" si="76"/>
        <v>1.2436105805651314</v>
      </c>
      <c r="BB129" s="55">
        <f t="shared" si="77"/>
        <v>1.7483601619597353</v>
      </c>
      <c r="BD129" s="55">
        <f t="shared" si="78"/>
        <v>1.9869377576203047</v>
      </c>
      <c r="BF129" s="55">
        <f t="shared" si="79"/>
        <v>1.9230220913188072</v>
      </c>
      <c r="BH129" s="55">
        <f t="shared" si="80"/>
        <v>1.566343743852689</v>
      </c>
      <c r="BJ129" s="56">
        <f t="shared" si="81"/>
        <v>0.22820680827441725</v>
      </c>
      <c r="BK129" s="57" t="str">
        <f t="shared" si="82"/>
        <v/>
      </c>
      <c r="BM129" s="57">
        <f t="shared" si="83"/>
        <v>2</v>
      </c>
      <c r="BO129" s="57" t="str">
        <f t="shared" si="84"/>
        <v/>
      </c>
      <c r="BQ129" s="57" t="str">
        <f t="shared" si="85"/>
        <v/>
      </c>
      <c r="BS129" s="57" t="str">
        <f t="shared" si="86"/>
        <v/>
      </c>
      <c r="BU129" s="57" t="str">
        <f t="shared" si="87"/>
        <v/>
      </c>
      <c r="BW129" s="57" t="str">
        <f t="shared" si="88"/>
        <v/>
      </c>
      <c r="BY129" s="57" t="str">
        <f t="shared" si="89"/>
        <v/>
      </c>
      <c r="CA129" s="58">
        <f t="shared" si="90"/>
        <v>2</v>
      </c>
      <c r="CB129" s="59" t="str">
        <f t="shared" si="91"/>
        <v>Fast-hyperaccurate</v>
      </c>
      <c r="CI129">
        <f t="shared" si="92"/>
        <v>18</v>
      </c>
      <c r="CJ129">
        <f t="shared" si="93"/>
        <v>4.6637845387517132</v>
      </c>
      <c r="CK129">
        <f t="shared" si="94"/>
        <v>5.8122740825250965</v>
      </c>
    </row>
    <row r="130" spans="2:89" x14ac:dyDescent="0.3">
      <c r="B130" s="3">
        <v>154</v>
      </c>
      <c r="C130" s="3">
        <v>27</v>
      </c>
      <c r="D130" s="3">
        <v>18</v>
      </c>
      <c r="E130" s="26">
        <v>1</v>
      </c>
      <c r="F130" s="26">
        <v>28</v>
      </c>
      <c r="G130" s="3">
        <v>28</v>
      </c>
      <c r="J130">
        <f t="shared" si="51"/>
        <v>0.72777777777777786</v>
      </c>
      <c r="K130">
        <f t="shared" si="59"/>
        <v>0.98337702509052527</v>
      </c>
      <c r="L130" s="33">
        <f t="shared" si="60"/>
        <v>25.650639359035857</v>
      </c>
      <c r="M130">
        <f t="shared" si="52"/>
        <v>25.653116876054831</v>
      </c>
      <c r="O130" s="33">
        <f t="shared" si="53"/>
        <v>-18.74074074074074</v>
      </c>
      <c r="P130" s="33">
        <f t="shared" si="54"/>
        <v>4.4212962962962958</v>
      </c>
      <c r="Q130" s="33">
        <f t="shared" si="55"/>
        <v>0.5</v>
      </c>
      <c r="S130">
        <f>'Parameters from R'!D$17+'Parameters from R'!D$18*Computation!$O130+'Parameters from R'!D$19*Computation!$P130+'Parameters from R'!D$20*Computation!$O130*Computation!$P130+'Parameters from R'!D$21*Computation!$Q130+'Parameters from R'!D$22*Computation!$O130*Computation!$Q130+'Parameters from R'!D$23*Computation!$P130*Computation!$Q130+'Parameters from R'!D$24*Computation!$O130*Computation!$P130*Computation!$Q130</f>
        <v>25.336215461248287</v>
      </c>
      <c r="T130">
        <f>'Parameters from R'!E$17+'Parameters from R'!E$18*Computation!$O130+'Parameters from R'!E$19*Computation!$P130+'Parameters from R'!E$20*Computation!$O130*Computation!$P130+'Parameters from R'!E$21*Computation!$Q130+'Parameters from R'!E$22*Computation!$O130*Computation!$Q130+'Parameters from R'!E$23*Computation!$P130*Computation!$Q130+'Parameters from R'!E$24*Computation!$O130*Computation!$P130*Computation!$Q130</f>
        <v>30.269358713991767</v>
      </c>
      <c r="U130">
        <f>'Parameters from R'!F$17+'Parameters from R'!F$18*Computation!$O130+'Parameters from R'!F$19*Computation!$P130+'Parameters from R'!F$20*Computation!$O130*Computation!$P130+'Parameters from R'!F$21*Computation!$Q130+'Parameters from R'!F$22*Computation!$O130*Computation!$Q130+'Parameters from R'!F$23*Computation!$P130*Computation!$Q130+'Parameters from R'!F$24*Computation!$O130*Computation!$P130*Computation!$Q130</f>
        <v>28.235275414951989</v>
      </c>
      <c r="V130">
        <f t="shared" si="56"/>
        <v>2.6637845387517132</v>
      </c>
      <c r="W130">
        <f t="shared" si="57"/>
        <v>-2.2693587139917675</v>
      </c>
      <c r="X130">
        <f t="shared" si="58"/>
        <v>-2.5846360559161319</v>
      </c>
      <c r="Z130" s="21">
        <f>IF(F130="","",V130/'Parameters from R'!$D$25)</f>
        <v>0.65369266566994522</v>
      </c>
      <c r="AA130" s="21">
        <f t="shared" si="61"/>
        <v>74.334508528446946</v>
      </c>
      <c r="AB130" s="21">
        <f t="shared" si="62"/>
        <v>4</v>
      </c>
      <c r="AD130" s="21">
        <f>IF(G130="","",X130/'Parameters from R'!$F$25)</f>
        <v>-0.81776753018924631</v>
      </c>
      <c r="AE130" s="21">
        <f t="shared" si="63"/>
        <v>20.674497092290032</v>
      </c>
      <c r="AF130" s="21">
        <f t="shared" si="64"/>
        <v>2</v>
      </c>
      <c r="AI130">
        <f t="shared" si="65"/>
        <v>0.65369266566994522</v>
      </c>
      <c r="AJ130">
        <f t="shared" si="66"/>
        <v>-0.81776753018924631</v>
      </c>
      <c r="AL130" s="48">
        <f t="shared" si="67"/>
        <v>1.5623518015211708</v>
      </c>
      <c r="AM130" s="45">
        <f t="shared" si="68"/>
        <v>0.29509097632671555</v>
      </c>
      <c r="AO130" s="60">
        <f t="shared" si="69"/>
        <v>0.65369266566994522</v>
      </c>
      <c r="AP130" s="60">
        <f t="shared" si="70"/>
        <v>-0.81776753018924631</v>
      </c>
      <c r="AQ130" s="21">
        <f t="shared" si="71"/>
        <v>0.62439134852291156</v>
      </c>
      <c r="AR130" s="21">
        <f t="shared" si="72"/>
        <v>-0.78111167184323893</v>
      </c>
      <c r="AT130" s="55">
        <f t="shared" si="73"/>
        <v>0.86672792902627571</v>
      </c>
      <c r="AV130" s="55">
        <f t="shared" si="74"/>
        <v>1.4905153493805767</v>
      </c>
      <c r="AX130" s="55">
        <f t="shared" si="75"/>
        <v>1.8873853193469736</v>
      </c>
      <c r="AZ130" s="55">
        <f t="shared" si="76"/>
        <v>1.9969179836333182</v>
      </c>
      <c r="BB130" s="55">
        <f t="shared" si="77"/>
        <v>1.8024379870180895</v>
      </c>
      <c r="BD130" s="55">
        <f t="shared" si="78"/>
        <v>1.3335531460203962</v>
      </c>
      <c r="BF130" s="55">
        <f t="shared" si="79"/>
        <v>0.66164692723046925</v>
      </c>
      <c r="BH130" s="55">
        <f t="shared" si="80"/>
        <v>0.1109890383859656</v>
      </c>
      <c r="BJ130" s="56">
        <f t="shared" si="81"/>
        <v>0.1109890383859656</v>
      </c>
      <c r="BK130" s="57" t="str">
        <f t="shared" si="82"/>
        <v/>
      </c>
      <c r="BM130" s="57" t="str">
        <f t="shared" si="83"/>
        <v/>
      </c>
      <c r="BO130" s="57" t="str">
        <f t="shared" si="84"/>
        <v/>
      </c>
      <c r="BQ130" s="57" t="str">
        <f t="shared" si="85"/>
        <v/>
      </c>
      <c r="BS130" s="57" t="str">
        <f t="shared" si="86"/>
        <v/>
      </c>
      <c r="BU130" s="57" t="str">
        <f t="shared" si="87"/>
        <v/>
      </c>
      <c r="BW130" s="57" t="str">
        <f t="shared" si="88"/>
        <v/>
      </c>
      <c r="BY130" s="57">
        <f t="shared" si="89"/>
        <v>8</v>
      </c>
      <c r="CA130" s="58">
        <f t="shared" si="90"/>
        <v>8</v>
      </c>
      <c r="CB130" s="59" t="str">
        <f t="shared" si="91"/>
        <v>Fast-inaccurate</v>
      </c>
      <c r="CI130">
        <f t="shared" si="92"/>
        <v>18</v>
      </c>
      <c r="CJ130">
        <f t="shared" si="93"/>
        <v>2.6637845387517132</v>
      </c>
      <c r="CK130">
        <f t="shared" si="94"/>
        <v>-2.5846360559161319</v>
      </c>
    </row>
    <row r="131" spans="2:89" x14ac:dyDescent="0.3">
      <c r="B131" s="3">
        <v>79</v>
      </c>
      <c r="C131" s="3">
        <v>27</v>
      </c>
      <c r="D131" s="26">
        <v>18</v>
      </c>
      <c r="E131" s="26">
        <v>1</v>
      </c>
      <c r="F131" s="3">
        <v>33</v>
      </c>
      <c r="G131" s="3">
        <v>34</v>
      </c>
      <c r="J131">
        <f t="shared" si="51"/>
        <v>0.86444444444444435</v>
      </c>
      <c r="K131">
        <f t="shared" si="59"/>
        <v>1.8527054794451341</v>
      </c>
      <c r="L131" s="33">
        <f t="shared" si="60"/>
        <v>32.413984768903369</v>
      </c>
      <c r="M131">
        <f t="shared" si="52"/>
        <v>32.419066202762622</v>
      </c>
      <c r="O131" s="33">
        <f t="shared" si="53"/>
        <v>-18.74074074074074</v>
      </c>
      <c r="P131" s="33">
        <f t="shared" si="54"/>
        <v>4.4212962962962958</v>
      </c>
      <c r="Q131" s="33">
        <f t="shared" si="55"/>
        <v>0.5</v>
      </c>
      <c r="S131">
        <f>'Parameters from R'!D$17+'Parameters from R'!D$18*Computation!$O131+'Parameters from R'!D$19*Computation!$P131+'Parameters from R'!D$20*Computation!$O131*Computation!$P131+'Parameters from R'!D$21*Computation!$Q131+'Parameters from R'!D$22*Computation!$O131*Computation!$Q131+'Parameters from R'!D$23*Computation!$P131*Computation!$Q131+'Parameters from R'!D$24*Computation!$O131*Computation!$P131*Computation!$Q131</f>
        <v>25.336215461248287</v>
      </c>
      <c r="T131">
        <f>'Parameters from R'!E$17+'Parameters from R'!E$18*Computation!$O131+'Parameters from R'!E$19*Computation!$P131+'Parameters from R'!E$20*Computation!$O131*Computation!$P131+'Parameters from R'!E$21*Computation!$Q131+'Parameters from R'!E$22*Computation!$O131*Computation!$Q131+'Parameters from R'!E$23*Computation!$P131*Computation!$Q131+'Parameters from R'!E$24*Computation!$O131*Computation!$P131*Computation!$Q131</f>
        <v>30.269358713991767</v>
      </c>
      <c r="U131">
        <f>'Parameters from R'!F$17+'Parameters from R'!F$18*Computation!$O131+'Parameters from R'!F$19*Computation!$P131+'Parameters from R'!F$20*Computation!$O131*Computation!$P131+'Parameters from R'!F$21*Computation!$Q131+'Parameters from R'!F$22*Computation!$O131*Computation!$Q131+'Parameters from R'!F$23*Computation!$P131*Computation!$Q131+'Parameters from R'!F$24*Computation!$O131*Computation!$P131*Computation!$Q131</f>
        <v>28.235275414951989</v>
      </c>
      <c r="V131">
        <f t="shared" si="56"/>
        <v>7.6637845387517132</v>
      </c>
      <c r="W131">
        <f t="shared" si="57"/>
        <v>3.7306412860082325</v>
      </c>
      <c r="X131">
        <f t="shared" si="58"/>
        <v>4.1787093539513798</v>
      </c>
      <c r="Z131" s="21">
        <f>IF(F131="","",V131/'Parameters from R'!$D$25)</f>
        <v>1.8806925527859555</v>
      </c>
      <c r="AA131" s="21">
        <f t="shared" si="61"/>
        <v>96.999312334227312</v>
      </c>
      <c r="AB131" s="21">
        <f t="shared" si="62"/>
        <v>4</v>
      </c>
      <c r="AD131" s="21">
        <f>IF(G131="","",X131/'Parameters from R'!$F$25)</f>
        <v>1.3221253413754919</v>
      </c>
      <c r="AE131" s="21">
        <f t="shared" si="63"/>
        <v>90.693679172256367</v>
      </c>
      <c r="AF131" s="21">
        <f t="shared" si="64"/>
        <v>4</v>
      </c>
      <c r="AI131">
        <f t="shared" si="65"/>
        <v>1.8806925527859555</v>
      </c>
      <c r="AJ131">
        <f t="shared" si="66"/>
        <v>1.3221253413754919</v>
      </c>
      <c r="AL131" s="48">
        <f t="shared" si="67"/>
        <v>1.9102593760156088</v>
      </c>
      <c r="AM131" s="45">
        <f t="shared" si="68"/>
        <v>0.16129094358559459</v>
      </c>
      <c r="AO131" s="60">
        <f t="shared" si="69"/>
        <v>1.8806925527859555</v>
      </c>
      <c r="AP131" s="60">
        <f t="shared" si="70"/>
        <v>1.3221253413754919</v>
      </c>
      <c r="AQ131" s="21">
        <f t="shared" si="71"/>
        <v>0.81807758159048527</v>
      </c>
      <c r="AR131" s="21">
        <f t="shared" si="72"/>
        <v>0.57510787727091928</v>
      </c>
      <c r="AT131" s="55">
        <f t="shared" si="73"/>
        <v>0.6031955212193052</v>
      </c>
      <c r="AV131" s="55">
        <f t="shared" si="74"/>
        <v>0.17244775782021016</v>
      </c>
      <c r="AX131" s="55">
        <f t="shared" si="75"/>
        <v>0.9218374289744159</v>
      </c>
      <c r="AZ131" s="55">
        <f t="shared" si="76"/>
        <v>1.5308857080443694</v>
      </c>
      <c r="BB131" s="55">
        <f t="shared" si="77"/>
        <v>1.906870515578069</v>
      </c>
      <c r="BD131" s="55">
        <f t="shared" si="78"/>
        <v>1.9925515729392758</v>
      </c>
      <c r="BF131" s="55">
        <f t="shared" si="79"/>
        <v>1.7748847158454653</v>
      </c>
      <c r="BH131" s="55">
        <f t="shared" si="80"/>
        <v>1.2870077501341977</v>
      </c>
      <c r="BJ131" s="56">
        <f t="shared" si="81"/>
        <v>0.17244775782021016</v>
      </c>
      <c r="BK131" s="57" t="str">
        <f t="shared" si="82"/>
        <v/>
      </c>
      <c r="BM131" s="57">
        <f t="shared" si="83"/>
        <v>2</v>
      </c>
      <c r="BO131" s="57" t="str">
        <f t="shared" si="84"/>
        <v/>
      </c>
      <c r="BQ131" s="57" t="str">
        <f t="shared" si="85"/>
        <v/>
      </c>
      <c r="BS131" s="57" t="str">
        <f t="shared" si="86"/>
        <v/>
      </c>
      <c r="BU131" s="57" t="str">
        <f t="shared" si="87"/>
        <v/>
      </c>
      <c r="BW131" s="57" t="str">
        <f t="shared" si="88"/>
        <v/>
      </c>
      <c r="BY131" s="57" t="str">
        <f t="shared" si="89"/>
        <v/>
      </c>
      <c r="CA131" s="58">
        <f t="shared" si="90"/>
        <v>2</v>
      </c>
      <c r="CB131" s="59" t="str">
        <f t="shared" si="91"/>
        <v>Fast-hyperaccurate</v>
      </c>
      <c r="CI131">
        <f t="shared" si="92"/>
        <v>18</v>
      </c>
      <c r="CJ131">
        <f t="shared" si="93"/>
        <v>7.6637845387517132</v>
      </c>
      <c r="CK131">
        <f t="shared" si="94"/>
        <v>4.1787093539513798</v>
      </c>
    </row>
    <row r="132" spans="2:89" x14ac:dyDescent="0.3">
      <c r="B132" s="3">
        <v>70</v>
      </c>
      <c r="C132" s="3">
        <v>28</v>
      </c>
      <c r="D132" s="3">
        <v>16</v>
      </c>
      <c r="E132" s="26">
        <v>1</v>
      </c>
      <c r="F132" s="3">
        <v>24</v>
      </c>
      <c r="G132" s="3">
        <v>36</v>
      </c>
      <c r="J132">
        <f t="shared" si="51"/>
        <v>0.90999999999999992</v>
      </c>
      <c r="K132">
        <f t="shared" si="59"/>
        <v>2.3136349291806297</v>
      </c>
      <c r="L132" s="33">
        <f t="shared" si="60"/>
        <v>36</v>
      </c>
      <c r="M132">
        <f t="shared" si="52"/>
        <v>36.007682305965425</v>
      </c>
      <c r="O132" s="33">
        <f t="shared" si="53"/>
        <v>-17.74074074074074</v>
      </c>
      <c r="P132" s="33">
        <f t="shared" si="54"/>
        <v>2.4212962962962958</v>
      </c>
      <c r="Q132" s="33">
        <f t="shared" si="55"/>
        <v>0.5</v>
      </c>
      <c r="S132">
        <f>'Parameters from R'!D$17+'Parameters from R'!D$18*Computation!$O132+'Parameters from R'!D$19*Computation!$P132+'Parameters from R'!D$20*Computation!$O132*Computation!$P132+'Parameters from R'!D$21*Computation!$Q132+'Parameters from R'!D$22*Computation!$O132*Computation!$Q132+'Parameters from R'!D$23*Computation!$P132*Computation!$Q132+'Parameters from R'!D$24*Computation!$O132*Computation!$P132*Computation!$Q132</f>
        <v>26.182090600137176</v>
      </c>
      <c r="T132">
        <f>'Parameters from R'!E$17+'Parameters from R'!E$18*Computation!$O132+'Parameters from R'!E$19*Computation!$P132+'Parameters from R'!E$20*Computation!$O132*Computation!$P132+'Parameters from R'!E$21*Computation!$Q132+'Parameters from R'!E$22*Computation!$O132*Computation!$Q132+'Parameters from R'!E$23*Computation!$P132*Computation!$Q132+'Parameters from R'!E$24*Computation!$O132*Computation!$P132*Computation!$Q132</f>
        <v>30.614167880658439</v>
      </c>
      <c r="U132">
        <f>'Parameters from R'!F$17+'Parameters from R'!F$18*Computation!$O132+'Parameters from R'!F$19*Computation!$P132+'Parameters from R'!F$20*Computation!$O132*Computation!$P132+'Parameters from R'!F$21*Computation!$Q132+'Parameters from R'!F$22*Computation!$O132*Computation!$Q132+'Parameters from R'!F$23*Computation!$P132*Computation!$Q132+'Parameters from R'!F$24*Computation!$O132*Computation!$P132*Computation!$Q132</f>
        <v>28.564619303840878</v>
      </c>
      <c r="V132">
        <f t="shared" si="56"/>
        <v>-2.182090600137176</v>
      </c>
      <c r="W132">
        <f t="shared" si="57"/>
        <v>5.3858321193415613</v>
      </c>
      <c r="X132">
        <f t="shared" si="58"/>
        <v>7.4353806961591218</v>
      </c>
      <c r="Z132" s="21">
        <f>IF(F132="","",V132/'Parameters from R'!$D$25)</f>
        <v>-0.53548498400904443</v>
      </c>
      <c r="AA132" s="21">
        <f t="shared" si="61"/>
        <v>29.61572691457728</v>
      </c>
      <c r="AB132" s="21">
        <f t="shared" si="62"/>
        <v>3</v>
      </c>
      <c r="AD132" s="21">
        <f>IF(G132="","",X132/'Parameters from R'!$F$25)</f>
        <v>2.3525218933617418</v>
      </c>
      <c r="AE132" s="21">
        <f t="shared" si="63"/>
        <v>99.067670397702244</v>
      </c>
      <c r="AF132" s="21">
        <f t="shared" si="64"/>
        <v>4</v>
      </c>
      <c r="AI132">
        <f t="shared" si="65"/>
        <v>-0.53548498400904443</v>
      </c>
      <c r="AJ132">
        <f t="shared" si="66"/>
        <v>2.3525218933617418</v>
      </c>
      <c r="AL132" s="48">
        <f t="shared" si="67"/>
        <v>3.2297260861381196</v>
      </c>
      <c r="AM132" s="45">
        <f t="shared" si="68"/>
        <v>5.4313622825327146E-3</v>
      </c>
      <c r="AO132" s="60">
        <f t="shared" si="69"/>
        <v>-0.53548498400904443</v>
      </c>
      <c r="AP132" s="60">
        <f t="shared" si="70"/>
        <v>2.3525218933617418</v>
      </c>
      <c r="AQ132" s="21">
        <f t="shared" si="71"/>
        <v>-0.22194462868437168</v>
      </c>
      <c r="AR132" s="21">
        <f t="shared" si="72"/>
        <v>0.97505927091544353</v>
      </c>
      <c r="AT132" s="55">
        <f t="shared" si="73"/>
        <v>1.5632943604352774</v>
      </c>
      <c r="AV132" s="55">
        <f t="shared" si="74"/>
        <v>0.96692039948232389</v>
      </c>
      <c r="AX132" s="55">
        <f t="shared" si="75"/>
        <v>0.22334157286343459</v>
      </c>
      <c r="AZ132" s="55">
        <f t="shared" si="76"/>
        <v>0.554238983627513</v>
      </c>
      <c r="BB132" s="55">
        <f t="shared" si="77"/>
        <v>1.2474416790500695</v>
      </c>
      <c r="BD132" s="55">
        <f t="shared" si="78"/>
        <v>1.7507326869242328</v>
      </c>
      <c r="BF132" s="55">
        <f t="shared" si="79"/>
        <v>1.9874905136455085</v>
      </c>
      <c r="BH132" s="55">
        <f t="shared" si="80"/>
        <v>1.9216709263106266</v>
      </c>
      <c r="BJ132" s="56">
        <f t="shared" si="81"/>
        <v>0.22334157286343459</v>
      </c>
      <c r="BK132" s="57" t="str">
        <f t="shared" si="82"/>
        <v/>
      </c>
      <c r="BM132" s="57" t="str">
        <f t="shared" si="83"/>
        <v/>
      </c>
      <c r="BO132" s="57">
        <f t="shared" si="84"/>
        <v>3</v>
      </c>
      <c r="BQ132" s="57" t="str">
        <f t="shared" si="85"/>
        <v/>
      </c>
      <c r="BS132" s="57" t="str">
        <f t="shared" si="86"/>
        <v/>
      </c>
      <c r="BU132" s="57" t="str">
        <f t="shared" si="87"/>
        <v/>
      </c>
      <c r="BW132" s="57" t="str">
        <f t="shared" si="88"/>
        <v/>
      </c>
      <c r="BY132" s="57" t="str">
        <f t="shared" si="89"/>
        <v/>
      </c>
      <c r="CA132" s="58">
        <f t="shared" si="90"/>
        <v>3</v>
      </c>
      <c r="CB132" s="59" t="str">
        <f t="shared" si="91"/>
        <v>Hyperaccurate</v>
      </c>
      <c r="CI132">
        <f t="shared" si="92"/>
        <v>16</v>
      </c>
      <c r="CJ132">
        <f t="shared" si="93"/>
        <v>-2.182090600137176</v>
      </c>
      <c r="CK132">
        <f t="shared" si="94"/>
        <v>7.4353806961591218</v>
      </c>
    </row>
    <row r="133" spans="2:89" x14ac:dyDescent="0.3">
      <c r="B133" s="3">
        <v>146</v>
      </c>
      <c r="C133" s="3">
        <v>28</v>
      </c>
      <c r="D133" s="3">
        <v>16</v>
      </c>
      <c r="E133" s="26">
        <v>1</v>
      </c>
      <c r="F133" s="3">
        <v>27</v>
      </c>
      <c r="G133" s="3">
        <v>29</v>
      </c>
      <c r="J133">
        <f t="shared" ref="J133:J196" si="95">(1-J$2)/2+J$2*(G133/36)</f>
        <v>0.75055555555555564</v>
      </c>
      <c r="K133">
        <f t="shared" si="59"/>
        <v>1.101577450217945</v>
      </c>
      <c r="L133" s="33">
        <f t="shared" si="60"/>
        <v>26.570234592259208</v>
      </c>
      <c r="M133">
        <f t="shared" ref="M133:M196" si="96">7.78*LN((G133*0.02278+0.09)/(0.91-G133*0.02278))+18</f>
        <v>26.572950780314954</v>
      </c>
      <c r="O133" s="33">
        <f t="shared" ref="O133:O196" si="97">C133-AVERAGE(C$5:C$220)</f>
        <v>-17.74074074074074</v>
      </c>
      <c r="P133" s="33">
        <f t="shared" ref="P133:P196" si="98">D133-AVERAGE(D$5:D$220)</f>
        <v>2.4212962962962958</v>
      </c>
      <c r="Q133" s="33">
        <f t="shared" ref="Q133:Q196" si="99">E133-0.5</f>
        <v>0.5</v>
      </c>
      <c r="S133">
        <f>'Parameters from R'!D$17+'Parameters from R'!D$18*Computation!$O133+'Parameters from R'!D$19*Computation!$P133+'Parameters from R'!D$20*Computation!$O133*Computation!$P133+'Parameters from R'!D$21*Computation!$Q133+'Parameters from R'!D$22*Computation!$O133*Computation!$Q133+'Parameters from R'!D$23*Computation!$P133*Computation!$Q133+'Parameters from R'!D$24*Computation!$O133*Computation!$P133*Computation!$Q133</f>
        <v>26.182090600137176</v>
      </c>
      <c r="T133">
        <f>'Parameters from R'!E$17+'Parameters from R'!E$18*Computation!$O133+'Parameters from R'!E$19*Computation!$P133+'Parameters from R'!E$20*Computation!$O133*Computation!$P133+'Parameters from R'!E$21*Computation!$Q133+'Parameters from R'!E$22*Computation!$O133*Computation!$Q133+'Parameters from R'!E$23*Computation!$P133*Computation!$Q133+'Parameters from R'!E$24*Computation!$O133*Computation!$P133*Computation!$Q133</f>
        <v>30.614167880658439</v>
      </c>
      <c r="U133">
        <f>'Parameters from R'!F$17+'Parameters from R'!F$18*Computation!$O133+'Parameters from R'!F$19*Computation!$P133+'Parameters from R'!F$20*Computation!$O133*Computation!$P133+'Parameters from R'!F$21*Computation!$Q133+'Parameters from R'!F$22*Computation!$O133*Computation!$Q133+'Parameters from R'!F$23*Computation!$P133*Computation!$Q133+'Parameters from R'!F$24*Computation!$O133*Computation!$P133*Computation!$Q133</f>
        <v>28.564619303840878</v>
      </c>
      <c r="V133">
        <f t="shared" ref="V133:V196" si="100">F133-S133</f>
        <v>0.81790939986282396</v>
      </c>
      <c r="W133">
        <f t="shared" ref="W133:W196" si="101">G133-T133</f>
        <v>-1.6141678806584387</v>
      </c>
      <c r="X133">
        <f t="shared" ref="X133:X196" si="102">L133-U133</f>
        <v>-1.9943847115816702</v>
      </c>
      <c r="Z133" s="21">
        <f>IF(F133="","",V133/'Parameters from R'!$D$25)</f>
        <v>0.20071494826056177</v>
      </c>
      <c r="AA133" s="21">
        <f t="shared" si="61"/>
        <v>57.953926472191682</v>
      </c>
      <c r="AB133" s="21">
        <f t="shared" si="62"/>
        <v>4</v>
      </c>
      <c r="AD133" s="21">
        <f>IF(G133="","",X133/'Parameters from R'!$F$25)</f>
        <v>-0.63101458950252176</v>
      </c>
      <c r="AE133" s="21">
        <f t="shared" si="63"/>
        <v>26.401549254121402</v>
      </c>
      <c r="AF133" s="21">
        <f t="shared" si="64"/>
        <v>2</v>
      </c>
      <c r="AI133">
        <f t="shared" si="65"/>
        <v>0.20071494826056177</v>
      </c>
      <c r="AJ133">
        <f t="shared" si="66"/>
        <v>-0.63101458950252176</v>
      </c>
      <c r="AL133" s="48">
        <f t="shared" si="67"/>
        <v>0.91468513226043746</v>
      </c>
      <c r="AM133" s="45">
        <f t="shared" si="68"/>
        <v>0.65814866035123687</v>
      </c>
      <c r="AO133" s="60">
        <f t="shared" si="69"/>
        <v>0.20071494826056177</v>
      </c>
      <c r="AP133" s="60">
        <f t="shared" si="70"/>
        <v>-0.63101458950252176</v>
      </c>
      <c r="AQ133" s="21">
        <f t="shared" si="71"/>
        <v>0.30311805446146572</v>
      </c>
      <c r="AR133" s="21">
        <f t="shared" si="72"/>
        <v>-0.95295301303867863</v>
      </c>
      <c r="AT133" s="55">
        <f t="shared" si="73"/>
        <v>1.1805777784953724</v>
      </c>
      <c r="AV133" s="55">
        <f t="shared" si="74"/>
        <v>1.7085097048960691</v>
      </c>
      <c r="AX133" s="55">
        <f t="shared" si="75"/>
        <v>1.976336516405381</v>
      </c>
      <c r="AZ133" s="55">
        <f t="shared" si="76"/>
        <v>1.9432840088271079</v>
      </c>
      <c r="BB133" s="55">
        <f t="shared" si="77"/>
        <v>1.6143841268183146</v>
      </c>
      <c r="BD133" s="55">
        <f t="shared" si="78"/>
        <v>1.0397088959299843</v>
      </c>
      <c r="BF133" s="55">
        <f t="shared" si="79"/>
        <v>0.30674741062092575</v>
      </c>
      <c r="BH133" s="55">
        <f t="shared" si="80"/>
        <v>0.47291358728296723</v>
      </c>
      <c r="BJ133" s="56">
        <f t="shared" si="81"/>
        <v>0.30674741062092575</v>
      </c>
      <c r="BK133" s="57" t="str">
        <f t="shared" si="82"/>
        <v/>
      </c>
      <c r="BM133" s="57" t="str">
        <f t="shared" si="83"/>
        <v/>
      </c>
      <c r="BO133" s="57" t="str">
        <f t="shared" si="84"/>
        <v/>
      </c>
      <c r="BQ133" s="57" t="str">
        <f t="shared" si="85"/>
        <v/>
      </c>
      <c r="BS133" s="57" t="str">
        <f t="shared" si="86"/>
        <v/>
      </c>
      <c r="BU133" s="57" t="str">
        <f t="shared" si="87"/>
        <v/>
      </c>
      <c r="BW133" s="57">
        <f t="shared" si="88"/>
        <v>7</v>
      </c>
      <c r="BY133" s="57" t="str">
        <f t="shared" si="89"/>
        <v/>
      </c>
      <c r="CA133" s="58">
        <f t="shared" si="90"/>
        <v>7</v>
      </c>
      <c r="CB133" s="59" t="str">
        <f t="shared" si="91"/>
        <v>Inaccurate</v>
      </c>
      <c r="CI133">
        <f t="shared" si="92"/>
        <v>16</v>
      </c>
      <c r="CJ133">
        <f t="shared" si="93"/>
        <v>0.81790939986282396</v>
      </c>
      <c r="CK133">
        <f t="shared" si="94"/>
        <v>-1.9943847115816702</v>
      </c>
    </row>
    <row r="134" spans="2:89" x14ac:dyDescent="0.3">
      <c r="B134" s="3">
        <v>209</v>
      </c>
      <c r="C134" s="3">
        <v>28</v>
      </c>
      <c r="D134" s="3">
        <v>16</v>
      </c>
      <c r="E134" s="26">
        <v>1</v>
      </c>
      <c r="F134" s="28">
        <v>24</v>
      </c>
      <c r="G134" s="27">
        <v>29</v>
      </c>
      <c r="J134">
        <f t="shared" si="95"/>
        <v>0.75055555555555564</v>
      </c>
      <c r="K134">
        <f t="shared" ref="K134:K197" si="103">LN(J134/(1-J134))</f>
        <v>1.101577450217945</v>
      </c>
      <c r="L134" s="33">
        <f t="shared" ref="L134:L197" si="104">(K134-K$222)/K$224*36</f>
        <v>26.570234592259208</v>
      </c>
      <c r="M134">
        <f t="shared" si="96"/>
        <v>26.572950780314954</v>
      </c>
      <c r="O134" s="33">
        <f t="shared" si="97"/>
        <v>-17.74074074074074</v>
      </c>
      <c r="P134" s="33">
        <f t="shared" si="98"/>
        <v>2.4212962962962958</v>
      </c>
      <c r="Q134" s="33">
        <f t="shared" si="99"/>
        <v>0.5</v>
      </c>
      <c r="S134">
        <f>'Parameters from R'!D$17+'Parameters from R'!D$18*Computation!$O134+'Parameters from R'!D$19*Computation!$P134+'Parameters from R'!D$20*Computation!$O134*Computation!$P134+'Parameters from R'!D$21*Computation!$Q134+'Parameters from R'!D$22*Computation!$O134*Computation!$Q134+'Parameters from R'!D$23*Computation!$P134*Computation!$Q134+'Parameters from R'!D$24*Computation!$O134*Computation!$P134*Computation!$Q134</f>
        <v>26.182090600137176</v>
      </c>
      <c r="T134">
        <f>'Parameters from R'!E$17+'Parameters from R'!E$18*Computation!$O134+'Parameters from R'!E$19*Computation!$P134+'Parameters from R'!E$20*Computation!$O134*Computation!$P134+'Parameters from R'!E$21*Computation!$Q134+'Parameters from R'!E$22*Computation!$O134*Computation!$Q134+'Parameters from R'!E$23*Computation!$P134*Computation!$Q134+'Parameters from R'!E$24*Computation!$O134*Computation!$P134*Computation!$Q134</f>
        <v>30.614167880658439</v>
      </c>
      <c r="U134">
        <f>'Parameters from R'!F$17+'Parameters from R'!F$18*Computation!$O134+'Parameters from R'!F$19*Computation!$P134+'Parameters from R'!F$20*Computation!$O134*Computation!$P134+'Parameters from R'!F$21*Computation!$Q134+'Parameters from R'!F$22*Computation!$O134*Computation!$Q134+'Parameters from R'!F$23*Computation!$P134*Computation!$Q134+'Parameters from R'!F$24*Computation!$O134*Computation!$P134*Computation!$Q134</f>
        <v>28.564619303840878</v>
      </c>
      <c r="V134">
        <f t="shared" si="100"/>
        <v>-2.182090600137176</v>
      </c>
      <c r="W134">
        <f t="shared" si="101"/>
        <v>-1.6141678806584387</v>
      </c>
      <c r="X134">
        <f t="shared" si="102"/>
        <v>-1.9943847115816702</v>
      </c>
      <c r="Z134" s="21">
        <f>IF(F134="","",V134/'Parameters from R'!$D$25)</f>
        <v>-0.53548498400904443</v>
      </c>
      <c r="AA134" s="21">
        <f t="shared" ref="AA134:AA197" si="105">IF(Z134="","",(NORMSDIST(Z134)*100))</f>
        <v>29.61572691457728</v>
      </c>
      <c r="AB134" s="21">
        <f t="shared" ref="AB134:AB197" si="106">IF(Z134="","",IF(Z134&gt;0,4,IF(Z134&gt;-0.62,3,IF(Z134&gt;-1.24,2,IF(Z134&gt;-1.86,1,0)))))</f>
        <v>3</v>
      </c>
      <c r="AD134" s="21">
        <f>IF(G134="","",X134/'Parameters from R'!$F$25)</f>
        <v>-0.63101458950252176</v>
      </c>
      <c r="AE134" s="21">
        <f t="shared" ref="AE134:AE197" si="107">IF(AD134="","",(NORMSDIST(AD134)*100))</f>
        <v>26.401549254121402</v>
      </c>
      <c r="AF134" s="21">
        <f t="shared" ref="AF134:AF197" si="108">IF(AD134="","",IF(AD134&gt;0,4,IF(AD134&gt;-0.62,3,IF(AD134&gt;-1.24,2,IF(AD134&gt;-1.86,1,0)))))</f>
        <v>2</v>
      </c>
      <c r="AI134">
        <f t="shared" ref="AI134:AI197" si="109">Z134</f>
        <v>-0.53548498400904443</v>
      </c>
      <c r="AJ134">
        <f t="shared" ref="AJ134:AJ197" si="110">AD134</f>
        <v>-0.63101458950252176</v>
      </c>
      <c r="AL134" s="48">
        <f t="shared" ref="AL134:AL197" si="111">IF(OR(AI134="",AJ134=""),"",SQRT((AI134+AJ134)^2/(2*(1+$AI$223))+(AJ134-AI134)^2/(2*(1-$AI$223))))</f>
        <v>0.66918548490762209</v>
      </c>
      <c r="AM134" s="45">
        <f t="shared" ref="AM134:AM197" si="112">IF(AL134="","",1-_xlfn.CHISQ.DIST(AL134^2,2,TRUE))</f>
        <v>0.79939138739024751</v>
      </c>
      <c r="AO134" s="60">
        <f t="shared" ref="AO134:AO197" si="113">AI134</f>
        <v>-0.53548498400904443</v>
      </c>
      <c r="AP134" s="60">
        <f t="shared" ref="AP134:AP197" si="114">AJ134</f>
        <v>-0.63101458950252176</v>
      </c>
      <c r="AQ134" s="21">
        <f t="shared" ref="AQ134:AQ197" si="115">IF(AO134="","",AO134/SQRT($AO134^2+$AP134^2))</f>
        <v>-0.64703271200061541</v>
      </c>
      <c r="AR134" s="21">
        <f t="shared" ref="AR134:AR197" si="116">IF(AP134="","",AP134/SQRT($AO134^2+$AP134^2))</f>
        <v>-0.76246224142650409</v>
      </c>
      <c r="AT134" s="55">
        <f t="shared" ref="AT134:AT197" si="117">IF($AQ134="","",SQRT(($AQ134-AT$4)^2+($AR134-AU$4)^2))</f>
        <v>1.8149560391373756</v>
      </c>
      <c r="AV134" s="55">
        <f t="shared" ref="AV134:AV197" si="118">IF($AQ134="","",SQRT(($AQ134-AV$4)^2+($AR134-AW$4)^2))</f>
        <v>1.9983310234375753</v>
      </c>
      <c r="AX134" s="55">
        <f t="shared" ref="AX134:AX197" si="119">IF($AQ134="","",SQRT(($AQ134-AX$4)^2+($AR134-AY$4)^2))</f>
        <v>1.8774782243352406</v>
      </c>
      <c r="AZ134" s="55">
        <f t="shared" ref="AZ134:AZ197" si="120">IF($AQ134="","",SQRT(($AQ134-AZ$4)^2+($AR134-BA$4)^2))</f>
        <v>1.4707963849603509</v>
      </c>
      <c r="BB134" s="55">
        <f t="shared" ref="BB134:BB197" si="121">IF($AQ134="","",SQRT(($AQ134-BB$4)^2+($AR134-BC$4)^2))</f>
        <v>0.84019912877767799</v>
      </c>
      <c r="BD134" s="55">
        <f t="shared" ref="BD134:BD197" si="122">IF($AQ134="","",SQRT(($AQ134-BD$4)^2+($AR134-BE$4)^2))</f>
        <v>8.1689171662672477E-2</v>
      </c>
      <c r="BF134" s="55">
        <f t="shared" ref="BF134:BF197" si="123">IF($AQ134="","",SQRT(($AQ134-BF$4)^2+($AR134-BG$4)^2))</f>
        <v>0.68925722132378975</v>
      </c>
      <c r="BH134" s="55">
        <f t="shared" ref="BH134:BH197" si="124">IF($AQ134="","",SQRT(($AQ134-BH$4)^2+($AR134-BI$4)^2))</f>
        <v>1.3552704504959754</v>
      </c>
      <c r="BJ134" s="56">
        <f t="shared" ref="BJ134:BJ197" si="125">IF(AQ134="","",MIN(AT134:BH134))</f>
        <v>8.1689171662672477E-2</v>
      </c>
      <c r="BK134" s="57" t="str">
        <f t="shared" ref="BK134:BK197" si="126">IF($AO134="","",IF(AT134=$BJ134,AT$2,""))</f>
        <v/>
      </c>
      <c r="BM134" s="57" t="str">
        <f t="shared" ref="BM134:BM197" si="127">IF($AO134="","",IF(AV134=$BJ134,AV$2,""))</f>
        <v/>
      </c>
      <c r="BO134" s="57" t="str">
        <f t="shared" ref="BO134:BO197" si="128">IF($AO134="","",IF(AX134=$BJ134,AX$2,""))</f>
        <v/>
      </c>
      <c r="BQ134" s="57" t="str">
        <f t="shared" ref="BQ134:BQ197" si="129">IF($AO134="","",IF(AZ134=$BJ134,AZ$2,""))</f>
        <v/>
      </c>
      <c r="BS134" s="57" t="str">
        <f t="shared" ref="BS134:BS197" si="130">IF($AO134="","",IF(BB134=$BJ134,BB$2,""))</f>
        <v/>
      </c>
      <c r="BU134" s="57">
        <f t="shared" ref="BU134:BU197" si="131">IF($AO134="","",IF(BD134=$BJ134,BD$2,""))</f>
        <v>6</v>
      </c>
      <c r="BW134" s="57" t="str">
        <f t="shared" ref="BW134:BW197" si="132">IF($AO134="","",IF(BF134=$BJ134,BF$2,""))</f>
        <v/>
      </c>
      <c r="BY134" s="57" t="str">
        <f t="shared" ref="BY134:BY197" si="133">IF($AO134="","",IF(BH134=$BJ134,BH$2,""))</f>
        <v/>
      </c>
      <c r="CA134" s="58">
        <f t="shared" ref="CA134:CA197" si="134">IF(AQ134="","",AVERAGE(BK134:BY134))</f>
        <v>6</v>
      </c>
      <c r="CB134" s="59" t="str">
        <f t="shared" ref="CB134:CB197" si="135">IF(CA134="","",IF(CA134=5,"Slow",IF(CA134=6,"Slow-inaccurate",IF(CA134=7,"Inaccurate",IF(CA134=8,"Fast-inaccurate",IF(CA134=1,"Fast",IF(CA134=2,"Fast-hyperaccurate",IF(CA134=3,"Hyperaccurate",IF(CA134=4,"Slow-hyperaccurate","")))))))))</f>
        <v>Slow-inaccurate</v>
      </c>
      <c r="CI134">
        <f t="shared" ref="CI134:CI197" si="136">D134</f>
        <v>16</v>
      </c>
      <c r="CJ134">
        <f t="shared" ref="CJ134:CJ197" si="137">V134</f>
        <v>-2.182090600137176</v>
      </c>
      <c r="CK134">
        <f t="shared" ref="CK134:CK197" si="138">X134</f>
        <v>-1.9943847115816702</v>
      </c>
    </row>
    <row r="135" spans="2:89" x14ac:dyDescent="0.3">
      <c r="B135" s="22">
        <v>36</v>
      </c>
      <c r="C135" s="22">
        <v>29</v>
      </c>
      <c r="D135" s="22">
        <v>13</v>
      </c>
      <c r="E135" s="23">
        <v>1</v>
      </c>
      <c r="F135" s="22">
        <v>25</v>
      </c>
      <c r="G135" s="22">
        <v>30</v>
      </c>
      <c r="J135">
        <f t="shared" si="95"/>
        <v>0.77333333333333343</v>
      </c>
      <c r="K135">
        <f t="shared" si="103"/>
        <v>1.2272296664902038</v>
      </c>
      <c r="L135" s="33">
        <f t="shared" si="104"/>
        <v>27.547804503732515</v>
      </c>
      <c r="M135">
        <f t="shared" si="96"/>
        <v>27.550806037906881</v>
      </c>
      <c r="O135" s="33">
        <f t="shared" si="97"/>
        <v>-16.74074074074074</v>
      </c>
      <c r="P135" s="33">
        <f t="shared" si="98"/>
        <v>-0.57870370370370416</v>
      </c>
      <c r="Q135" s="33">
        <f t="shared" si="99"/>
        <v>0.5</v>
      </c>
      <c r="S135">
        <f>'Parameters from R'!D$17+'Parameters from R'!D$18*Computation!$O135+'Parameters from R'!D$19*Computation!$P135+'Parameters from R'!D$20*Computation!$O135*Computation!$P135+'Parameters from R'!D$21*Computation!$Q135+'Parameters from R'!D$22*Computation!$O135*Computation!$Q135+'Parameters from R'!D$23*Computation!$P135*Computation!$Q135+'Parameters from R'!D$24*Computation!$O135*Computation!$P135*Computation!$Q135</f>
        <v>27.3137727760631</v>
      </c>
      <c r="T135">
        <f>'Parameters from R'!E$17+'Parameters from R'!E$18*Computation!$O135+'Parameters from R'!E$19*Computation!$P135+'Parameters from R'!E$20*Computation!$O135*Computation!$P135+'Parameters from R'!E$21*Computation!$Q135+'Parameters from R'!E$22*Computation!$O135*Computation!$Q135+'Parameters from R'!E$23*Computation!$P135*Computation!$Q135+'Parameters from R'!E$24*Computation!$O135*Computation!$P135*Computation!$Q135</f>
        <v>31.082534825102883</v>
      </c>
      <c r="U135">
        <f>'Parameters from R'!F$17+'Parameters from R'!F$18*Computation!$O135+'Parameters from R'!F$19*Computation!$P135+'Parameters from R'!F$20*Computation!$O135*Computation!$P135+'Parameters from R'!F$21*Computation!$Q135+'Parameters from R'!F$22*Computation!$O135*Computation!$Q135+'Parameters from R'!F$23*Computation!$P135*Computation!$Q135+'Parameters from R'!F$24*Computation!$O135*Computation!$P135*Computation!$Q135</f>
        <v>29.013780229766802</v>
      </c>
      <c r="V135">
        <f t="shared" si="100"/>
        <v>-2.3137727760631002</v>
      </c>
      <c r="W135">
        <f t="shared" si="101"/>
        <v>-1.0825348251028828</v>
      </c>
      <c r="X135">
        <f t="shared" si="102"/>
        <v>-1.4659757260342872</v>
      </c>
      <c r="Z135" s="21">
        <f>IF(F135="","",V135/'Parameters from R'!$D$25)</f>
        <v>-0.56779978700830436</v>
      </c>
      <c r="AA135" s="21">
        <f t="shared" si="105"/>
        <v>28.508546223777522</v>
      </c>
      <c r="AB135" s="21">
        <f t="shared" si="106"/>
        <v>3</v>
      </c>
      <c r="AD135" s="21">
        <f>IF(G135="","",X135/'Parameters from R'!$F$25)</f>
        <v>-0.46382830033357181</v>
      </c>
      <c r="AE135" s="21">
        <f t="shared" si="107"/>
        <v>32.13853828377372</v>
      </c>
      <c r="AF135" s="21">
        <f t="shared" si="108"/>
        <v>3</v>
      </c>
      <c r="AI135">
        <f t="shared" si="109"/>
        <v>-0.56779978700830436</v>
      </c>
      <c r="AJ135">
        <f t="shared" si="110"/>
        <v>-0.46382830033357181</v>
      </c>
      <c r="AL135" s="48">
        <f t="shared" si="111"/>
        <v>0.59528904537010285</v>
      </c>
      <c r="AM135" s="45">
        <f t="shared" si="112"/>
        <v>0.83762520850162259</v>
      </c>
      <c r="AO135" s="60">
        <f t="shared" si="113"/>
        <v>-0.56779978700830436</v>
      </c>
      <c r="AP135" s="60">
        <f t="shared" si="114"/>
        <v>-0.46382830033357181</v>
      </c>
      <c r="AQ135" s="21">
        <f t="shared" si="115"/>
        <v>-0.77444849883850675</v>
      </c>
      <c r="AR135" s="21">
        <f t="shared" si="116"/>
        <v>-0.63263695959593069</v>
      </c>
      <c r="AT135" s="55">
        <f t="shared" si="117"/>
        <v>1.8838516389771816</v>
      </c>
      <c r="AV135" s="55">
        <f t="shared" si="118"/>
        <v>1.9974782448717547</v>
      </c>
      <c r="AX135" s="55">
        <f t="shared" si="119"/>
        <v>1.8070068951699827</v>
      </c>
      <c r="AZ135" s="55">
        <f t="shared" si="120"/>
        <v>1.3414351262368764</v>
      </c>
      <c r="BB135" s="55">
        <f t="shared" si="121"/>
        <v>0.67164201947390567</v>
      </c>
      <c r="BD135" s="55">
        <f t="shared" si="122"/>
        <v>0.10040249630389923</v>
      </c>
      <c r="BF135" s="55">
        <f t="shared" si="123"/>
        <v>0.85716164217033086</v>
      </c>
      <c r="BH135" s="55">
        <f t="shared" si="124"/>
        <v>1.4834256982059653</v>
      </c>
      <c r="BJ135" s="56">
        <f t="shared" si="125"/>
        <v>0.10040249630389923</v>
      </c>
      <c r="BK135" s="57" t="str">
        <f t="shared" si="126"/>
        <v/>
      </c>
      <c r="BM135" s="57" t="str">
        <f t="shared" si="127"/>
        <v/>
      </c>
      <c r="BO135" s="57" t="str">
        <f t="shared" si="128"/>
        <v/>
      </c>
      <c r="BQ135" s="57" t="str">
        <f t="shared" si="129"/>
        <v/>
      </c>
      <c r="BS135" s="57" t="str">
        <f t="shared" si="130"/>
        <v/>
      </c>
      <c r="BU135" s="57">
        <f t="shared" si="131"/>
        <v>6</v>
      </c>
      <c r="BW135" s="57" t="str">
        <f t="shared" si="132"/>
        <v/>
      </c>
      <c r="BY135" s="57" t="str">
        <f t="shared" si="133"/>
        <v/>
      </c>
      <c r="CA135" s="58">
        <f t="shared" si="134"/>
        <v>6</v>
      </c>
      <c r="CB135" s="59" t="str">
        <f t="shared" si="135"/>
        <v>Slow-inaccurate</v>
      </c>
      <c r="CI135">
        <f t="shared" si="136"/>
        <v>13</v>
      </c>
      <c r="CJ135">
        <f t="shared" si="137"/>
        <v>-2.3137727760631002</v>
      </c>
      <c r="CK135">
        <f t="shared" si="138"/>
        <v>-1.4659757260342872</v>
      </c>
    </row>
    <row r="136" spans="2:89" x14ac:dyDescent="0.3">
      <c r="B136" s="22">
        <v>38</v>
      </c>
      <c r="C136" s="22">
        <v>29</v>
      </c>
      <c r="D136" s="22">
        <v>16</v>
      </c>
      <c r="E136" s="23">
        <v>1</v>
      </c>
      <c r="F136" s="22">
        <v>21</v>
      </c>
      <c r="G136" s="22">
        <v>25</v>
      </c>
      <c r="J136">
        <f t="shared" si="95"/>
        <v>0.6594444444444445</v>
      </c>
      <c r="K136">
        <f t="shared" si="103"/>
        <v>0.66081945867345693</v>
      </c>
      <c r="L136" s="33">
        <f t="shared" si="104"/>
        <v>23.141152610595633</v>
      </c>
      <c r="M136">
        <f t="shared" si="96"/>
        <v>23.143100066297499</v>
      </c>
      <c r="O136" s="33">
        <f t="shared" si="97"/>
        <v>-16.74074074074074</v>
      </c>
      <c r="P136" s="33">
        <f t="shared" si="98"/>
        <v>2.4212962962962958</v>
      </c>
      <c r="Q136" s="33">
        <f t="shared" si="99"/>
        <v>0.5</v>
      </c>
      <c r="S136">
        <f>'Parameters from R'!D$17+'Parameters from R'!D$18*Computation!$O136+'Parameters from R'!D$19*Computation!$P136+'Parameters from R'!D$20*Computation!$O136*Computation!$P136+'Parameters from R'!D$21*Computation!$Q136+'Parameters from R'!D$22*Computation!$O136*Computation!$Q136+'Parameters from R'!D$23*Computation!$P136*Computation!$Q136+'Parameters from R'!D$24*Computation!$O136*Computation!$P136*Computation!$Q136</f>
        <v>26.222471664951989</v>
      </c>
      <c r="T136">
        <f>'Parameters from R'!E$17+'Parameters from R'!E$18*Computation!$O136+'Parameters from R'!E$19*Computation!$P136+'Parameters from R'!E$20*Computation!$O136*Computation!$P136+'Parameters from R'!E$21*Computation!$Q136+'Parameters from R'!E$22*Computation!$O136*Computation!$Q136+'Parameters from R'!E$23*Computation!$P136*Computation!$Q136+'Parameters from R'!E$24*Computation!$O136*Computation!$P136*Computation!$Q136</f>
        <v>30.611781491769548</v>
      </c>
      <c r="U136">
        <f>'Parameters from R'!F$17+'Parameters from R'!F$18*Computation!$O136+'Parameters from R'!F$19*Computation!$P136+'Parameters from R'!F$20*Computation!$O136*Computation!$P136+'Parameters from R'!F$21*Computation!$Q136+'Parameters from R'!F$22*Computation!$O136*Computation!$Q136+'Parameters from R'!F$23*Computation!$P136*Computation!$Q136+'Parameters from R'!F$24*Computation!$O136*Computation!$P136*Computation!$Q136</f>
        <v>28.559769118655694</v>
      </c>
      <c r="V136">
        <f t="shared" si="100"/>
        <v>-5.2224716649519891</v>
      </c>
      <c r="W136">
        <f t="shared" si="101"/>
        <v>-5.6117814917695483</v>
      </c>
      <c r="X136">
        <f t="shared" si="102"/>
        <v>-5.4186165080600617</v>
      </c>
      <c r="Z136" s="21">
        <f>IF(F136="","",V136/'Parameters from R'!$D$25)</f>
        <v>-1.2815944286725307</v>
      </c>
      <c r="AA136" s="21">
        <f t="shared" si="105"/>
        <v>9.9992477799153203</v>
      </c>
      <c r="AB136" s="21">
        <f t="shared" si="106"/>
        <v>1</v>
      </c>
      <c r="AD136" s="21">
        <f>IF(G136="","",X136/'Parameters from R'!$F$25)</f>
        <v>-1.7144265354869523</v>
      </c>
      <c r="AE136" s="21">
        <f t="shared" si="107"/>
        <v>4.3225209290038684</v>
      </c>
      <c r="AF136" s="21">
        <f t="shared" si="108"/>
        <v>1</v>
      </c>
      <c r="AI136">
        <f t="shared" si="109"/>
        <v>-1.2815944286725307</v>
      </c>
      <c r="AJ136">
        <f t="shared" si="110"/>
        <v>-1.7144265354869523</v>
      </c>
      <c r="AL136" s="48">
        <f t="shared" si="111"/>
        <v>1.7597864851397289</v>
      </c>
      <c r="AM136" s="45">
        <f t="shared" si="112"/>
        <v>0.21258269005461139</v>
      </c>
      <c r="AO136" s="60">
        <f t="shared" si="113"/>
        <v>-1.2815944286725307</v>
      </c>
      <c r="AP136" s="60">
        <f t="shared" si="114"/>
        <v>-1.7144265354869523</v>
      </c>
      <c r="AQ136" s="21">
        <f t="shared" si="115"/>
        <v>-0.59873585446469946</v>
      </c>
      <c r="AR136" s="21">
        <f t="shared" si="116"/>
        <v>-0.80094655038799334</v>
      </c>
      <c r="AT136" s="55">
        <f t="shared" si="117"/>
        <v>1.7881475635219255</v>
      </c>
      <c r="AV136" s="55">
        <f t="shared" si="118"/>
        <v>1.9948558444052211</v>
      </c>
      <c r="AX136" s="55">
        <f t="shared" si="119"/>
        <v>1.897865406391082</v>
      </c>
      <c r="AZ136" s="55">
        <f t="shared" si="120"/>
        <v>1.5119421644466513</v>
      </c>
      <c r="BB136" s="55">
        <f t="shared" si="121"/>
        <v>0.89583943375506825</v>
      </c>
      <c r="BD136" s="55">
        <f t="shared" si="122"/>
        <v>0.14335327007896534</v>
      </c>
      <c r="BF136" s="55">
        <f t="shared" si="123"/>
        <v>0.63095712946603066</v>
      </c>
      <c r="BH136" s="55">
        <f t="shared" si="124"/>
        <v>1.3092100256904451</v>
      </c>
      <c r="BJ136" s="56">
        <f t="shared" si="125"/>
        <v>0.14335327007896534</v>
      </c>
      <c r="BK136" s="57" t="str">
        <f t="shared" si="126"/>
        <v/>
      </c>
      <c r="BM136" s="57" t="str">
        <f t="shared" si="127"/>
        <v/>
      </c>
      <c r="BO136" s="57" t="str">
        <f t="shared" si="128"/>
        <v/>
      </c>
      <c r="BQ136" s="57" t="str">
        <f t="shared" si="129"/>
        <v/>
      </c>
      <c r="BS136" s="57" t="str">
        <f t="shared" si="130"/>
        <v/>
      </c>
      <c r="BU136" s="57">
        <f t="shared" si="131"/>
        <v>6</v>
      </c>
      <c r="BW136" s="57" t="str">
        <f t="shared" si="132"/>
        <v/>
      </c>
      <c r="BY136" s="57" t="str">
        <f t="shared" si="133"/>
        <v/>
      </c>
      <c r="CA136" s="58">
        <f t="shared" si="134"/>
        <v>6</v>
      </c>
      <c r="CB136" s="59" t="str">
        <f t="shared" si="135"/>
        <v>Slow-inaccurate</v>
      </c>
      <c r="CI136">
        <f t="shared" si="136"/>
        <v>16</v>
      </c>
      <c r="CJ136">
        <f t="shared" si="137"/>
        <v>-5.2224716649519891</v>
      </c>
      <c r="CK136">
        <f t="shared" si="138"/>
        <v>-5.4186165080600617</v>
      </c>
    </row>
    <row r="137" spans="2:89" x14ac:dyDescent="0.3">
      <c r="B137" s="3">
        <v>47</v>
      </c>
      <c r="C137" s="3">
        <v>29</v>
      </c>
      <c r="D137" s="3">
        <v>18</v>
      </c>
      <c r="E137" s="26">
        <v>1</v>
      </c>
      <c r="F137" s="26">
        <v>25</v>
      </c>
      <c r="G137" s="3">
        <v>30</v>
      </c>
      <c r="J137">
        <f t="shared" si="95"/>
        <v>0.77333333333333343</v>
      </c>
      <c r="K137">
        <f t="shared" si="103"/>
        <v>1.2272296664902038</v>
      </c>
      <c r="L137" s="33">
        <f t="shared" si="104"/>
        <v>27.547804503732515</v>
      </c>
      <c r="M137">
        <f t="shared" si="96"/>
        <v>27.550806037906881</v>
      </c>
      <c r="O137" s="33">
        <f t="shared" si="97"/>
        <v>-16.74074074074074</v>
      </c>
      <c r="P137" s="33">
        <f t="shared" si="98"/>
        <v>4.4212962962962958</v>
      </c>
      <c r="Q137" s="33">
        <f t="shared" si="99"/>
        <v>0.5</v>
      </c>
      <c r="S137">
        <f>'Parameters from R'!D$17+'Parameters from R'!D$18*Computation!$O137+'Parameters from R'!D$19*Computation!$P137+'Parameters from R'!D$20*Computation!$O137*Computation!$P137+'Parameters from R'!D$21*Computation!$Q137+'Parameters from R'!D$22*Computation!$O137*Computation!$Q137+'Parameters from R'!D$23*Computation!$P137*Computation!$Q137+'Parameters from R'!D$24*Computation!$O137*Computation!$P137*Computation!$Q137</f>
        <v>25.494937590877914</v>
      </c>
      <c r="T137">
        <f>'Parameters from R'!E$17+'Parameters from R'!E$18*Computation!$O137+'Parameters from R'!E$19*Computation!$P137+'Parameters from R'!E$20*Computation!$O137*Computation!$P137+'Parameters from R'!E$21*Computation!$Q137+'Parameters from R'!E$22*Computation!$O137*Computation!$Q137+'Parameters from R'!E$23*Computation!$P137*Computation!$Q137+'Parameters from R'!E$24*Computation!$O137*Computation!$P137*Computation!$Q137</f>
        <v>30.297945936213992</v>
      </c>
      <c r="U137">
        <f>'Parameters from R'!F$17+'Parameters from R'!F$18*Computation!$O137+'Parameters from R'!F$19*Computation!$P137+'Parameters from R'!F$20*Computation!$O137*Computation!$P137+'Parameters from R'!F$21*Computation!$Q137+'Parameters from R'!F$22*Computation!$O137*Computation!$Q137+'Parameters from R'!F$23*Computation!$P137*Computation!$Q137+'Parameters from R'!F$24*Computation!$O137*Computation!$P137*Computation!$Q137</f>
        <v>28.257095044581618</v>
      </c>
      <c r="V137">
        <f t="shared" si="100"/>
        <v>-0.49493759087791389</v>
      </c>
      <c r="W137">
        <f t="shared" si="101"/>
        <v>-0.29794593621399201</v>
      </c>
      <c r="X137">
        <f t="shared" si="102"/>
        <v>-0.70929054084910348</v>
      </c>
      <c r="Z137" s="21">
        <f>IF(F137="","",V137/'Parameters from R'!$D$25)</f>
        <v>-0.12145767362733409</v>
      </c>
      <c r="AA137" s="21">
        <f t="shared" si="105"/>
        <v>45.16642689976355</v>
      </c>
      <c r="AB137" s="21">
        <f t="shared" si="106"/>
        <v>3</v>
      </c>
      <c r="AD137" s="21">
        <f>IF(G137="","",X137/'Parameters from R'!$F$25)</f>
        <v>-0.22441642120138691</v>
      </c>
      <c r="AE137" s="21">
        <f t="shared" si="107"/>
        <v>41.121664712703726</v>
      </c>
      <c r="AF137" s="21">
        <f t="shared" si="108"/>
        <v>3</v>
      </c>
      <c r="AI137">
        <f t="shared" si="109"/>
        <v>-0.12145767362733409</v>
      </c>
      <c r="AJ137">
        <f t="shared" si="110"/>
        <v>-0.22441642120138691</v>
      </c>
      <c r="AL137" s="48">
        <f t="shared" si="111"/>
        <v>0.22444680432297398</v>
      </c>
      <c r="AM137" s="45">
        <f t="shared" si="112"/>
        <v>0.97512639159043457</v>
      </c>
      <c r="AO137" s="60">
        <f t="shared" si="113"/>
        <v>-0.12145767362733409</v>
      </c>
      <c r="AP137" s="60">
        <f t="shared" si="114"/>
        <v>-0.22441642120138691</v>
      </c>
      <c r="AQ137" s="21">
        <f t="shared" si="115"/>
        <v>-0.47597643061219219</v>
      </c>
      <c r="AR137" s="21">
        <f t="shared" si="116"/>
        <v>-0.87945803623690721</v>
      </c>
      <c r="AT137" s="55">
        <f t="shared" si="117"/>
        <v>1.7181248095596502</v>
      </c>
      <c r="AV137" s="55">
        <f t="shared" si="118"/>
        <v>1.9791093466319496</v>
      </c>
      <c r="AX137" s="55">
        <f t="shared" si="119"/>
        <v>1.938792426350437</v>
      </c>
      <c r="AZ137" s="55">
        <f t="shared" si="120"/>
        <v>1.6033119343541808</v>
      </c>
      <c r="BB137" s="55">
        <f t="shared" si="121"/>
        <v>1.0237417344113777</v>
      </c>
      <c r="BD137" s="55">
        <f t="shared" si="122"/>
        <v>0.28831613564637437</v>
      </c>
      <c r="BF137" s="55">
        <f t="shared" si="123"/>
        <v>0.4910029811785116</v>
      </c>
      <c r="BH137" s="55">
        <f t="shared" si="124"/>
        <v>1.1955713450720771</v>
      </c>
      <c r="BJ137" s="56">
        <f t="shared" si="125"/>
        <v>0.28831613564637437</v>
      </c>
      <c r="BK137" s="57" t="str">
        <f t="shared" si="126"/>
        <v/>
      </c>
      <c r="BM137" s="57" t="str">
        <f t="shared" si="127"/>
        <v/>
      </c>
      <c r="BO137" s="57" t="str">
        <f t="shared" si="128"/>
        <v/>
      </c>
      <c r="BQ137" s="57" t="str">
        <f t="shared" si="129"/>
        <v/>
      </c>
      <c r="BS137" s="57" t="str">
        <f t="shared" si="130"/>
        <v/>
      </c>
      <c r="BU137" s="57">
        <f t="shared" si="131"/>
        <v>6</v>
      </c>
      <c r="BW137" s="57" t="str">
        <f t="shared" si="132"/>
        <v/>
      </c>
      <c r="BY137" s="57" t="str">
        <f t="shared" si="133"/>
        <v/>
      </c>
      <c r="CA137" s="58">
        <f t="shared" si="134"/>
        <v>6</v>
      </c>
      <c r="CB137" s="59" t="str">
        <f t="shared" si="135"/>
        <v>Slow-inaccurate</v>
      </c>
      <c r="CI137">
        <f t="shared" si="136"/>
        <v>18</v>
      </c>
      <c r="CJ137">
        <f t="shared" si="137"/>
        <v>-0.49493759087791389</v>
      </c>
      <c r="CK137">
        <f t="shared" si="138"/>
        <v>-0.70929054084910348</v>
      </c>
    </row>
    <row r="138" spans="2:89" x14ac:dyDescent="0.3">
      <c r="B138" s="3">
        <v>59</v>
      </c>
      <c r="C138" s="3">
        <v>30</v>
      </c>
      <c r="D138" s="3">
        <v>16</v>
      </c>
      <c r="E138" s="26">
        <v>1</v>
      </c>
      <c r="F138" s="26">
        <v>30</v>
      </c>
      <c r="G138" s="3">
        <v>33</v>
      </c>
      <c r="J138">
        <f t="shared" si="95"/>
        <v>0.84166666666666656</v>
      </c>
      <c r="K138">
        <f t="shared" si="103"/>
        <v>1.6706815376748181</v>
      </c>
      <c r="L138" s="33">
        <f t="shared" si="104"/>
        <v>30.997844776140539</v>
      </c>
      <c r="M138">
        <f t="shared" si="96"/>
        <v>31.002184398110423</v>
      </c>
      <c r="O138" s="33">
        <f t="shared" si="97"/>
        <v>-15.74074074074074</v>
      </c>
      <c r="P138" s="33">
        <f t="shared" si="98"/>
        <v>2.4212962962962958</v>
      </c>
      <c r="Q138" s="33">
        <f t="shared" si="99"/>
        <v>0.5</v>
      </c>
      <c r="S138">
        <f>'Parameters from R'!D$17+'Parameters from R'!D$18*Computation!$O138+'Parameters from R'!D$19*Computation!$P138+'Parameters from R'!D$20*Computation!$O138*Computation!$P138+'Parameters from R'!D$21*Computation!$Q138+'Parameters from R'!D$22*Computation!$O138*Computation!$Q138+'Parameters from R'!D$23*Computation!$P138*Computation!$Q138+'Parameters from R'!D$24*Computation!$O138*Computation!$P138*Computation!$Q138</f>
        <v>26.262852729766806</v>
      </c>
      <c r="T138">
        <f>'Parameters from R'!E$17+'Parameters from R'!E$18*Computation!$O138+'Parameters from R'!E$19*Computation!$P138+'Parameters from R'!E$20*Computation!$O138*Computation!$P138+'Parameters from R'!E$21*Computation!$Q138+'Parameters from R'!E$22*Computation!$O138*Computation!$Q138+'Parameters from R'!E$23*Computation!$P138*Computation!$Q138+'Parameters from R'!E$24*Computation!$O138*Computation!$P138*Computation!$Q138</f>
        <v>30.609395102880658</v>
      </c>
      <c r="U138">
        <f>'Parameters from R'!F$17+'Parameters from R'!F$18*Computation!$O138+'Parameters from R'!F$19*Computation!$P138+'Parameters from R'!F$20*Computation!$O138*Computation!$P138+'Parameters from R'!F$21*Computation!$Q138+'Parameters from R'!F$22*Computation!$O138*Computation!$Q138+'Parameters from R'!F$23*Computation!$P138*Computation!$Q138+'Parameters from R'!F$24*Computation!$O138*Computation!$P138*Computation!$Q138</f>
        <v>28.55491893347051</v>
      </c>
      <c r="V138">
        <f t="shared" si="100"/>
        <v>3.7371472702331943</v>
      </c>
      <c r="W138">
        <f t="shared" si="101"/>
        <v>2.3906048971193421</v>
      </c>
      <c r="X138">
        <f t="shared" si="102"/>
        <v>2.4429258426700287</v>
      </c>
      <c r="Z138" s="21">
        <f>IF(F138="","",V138/'Parameters from R'!$D$25)</f>
        <v>0.91709585574240715</v>
      </c>
      <c r="AA138" s="21">
        <f t="shared" si="105"/>
        <v>82.0453793736378</v>
      </c>
      <c r="AB138" s="21">
        <f t="shared" si="106"/>
        <v>4</v>
      </c>
      <c r="AD138" s="21">
        <f>IF(G138="","",X138/'Parameters from R'!$F$25)</f>
        <v>0.77293103925521378</v>
      </c>
      <c r="AE138" s="21">
        <f t="shared" si="107"/>
        <v>78.021840302556782</v>
      </c>
      <c r="AF138" s="21">
        <f t="shared" si="108"/>
        <v>4</v>
      </c>
      <c r="AI138">
        <f t="shared" si="109"/>
        <v>0.91709585574240715</v>
      </c>
      <c r="AJ138">
        <f t="shared" si="110"/>
        <v>0.77293103925521378</v>
      </c>
      <c r="AL138" s="48">
        <f t="shared" si="111"/>
        <v>0.97045994455487461</v>
      </c>
      <c r="AM138" s="45">
        <f t="shared" si="112"/>
        <v>0.6244423597013653</v>
      </c>
      <c r="AO138" s="60">
        <f t="shared" si="113"/>
        <v>0.91709585574240715</v>
      </c>
      <c r="AP138" s="60">
        <f t="shared" si="114"/>
        <v>0.77293103925521378</v>
      </c>
      <c r="AQ138" s="21">
        <f t="shared" si="115"/>
        <v>0.764648304742373</v>
      </c>
      <c r="AR138" s="21">
        <f t="shared" si="116"/>
        <v>0.64444780242826105</v>
      </c>
      <c r="AT138" s="55">
        <f t="shared" si="117"/>
        <v>0.68607826850531706</v>
      </c>
      <c r="AV138" s="55">
        <f t="shared" si="118"/>
        <v>8.507158486919715E-2</v>
      </c>
      <c r="AX138" s="55">
        <f t="shared" si="119"/>
        <v>0.8432700606232133</v>
      </c>
      <c r="AZ138" s="55">
        <f t="shared" si="120"/>
        <v>1.4730883139094804</v>
      </c>
      <c r="BB138" s="55">
        <f t="shared" si="121"/>
        <v>1.8786422249818471</v>
      </c>
      <c r="BD138" s="55">
        <f t="shared" si="122"/>
        <v>1.9981898872349053</v>
      </c>
      <c r="BF138" s="55">
        <f t="shared" si="123"/>
        <v>1.8135312527928826</v>
      </c>
      <c r="BH138" s="55">
        <f t="shared" si="124"/>
        <v>1.352778924814888</v>
      </c>
      <c r="BJ138" s="56">
        <f t="shared" si="125"/>
        <v>8.507158486919715E-2</v>
      </c>
      <c r="BK138" s="57" t="str">
        <f t="shared" si="126"/>
        <v/>
      </c>
      <c r="BM138" s="57">
        <f t="shared" si="127"/>
        <v>2</v>
      </c>
      <c r="BO138" s="57" t="str">
        <f t="shared" si="128"/>
        <v/>
      </c>
      <c r="BQ138" s="57" t="str">
        <f t="shared" si="129"/>
        <v/>
      </c>
      <c r="BS138" s="57" t="str">
        <f t="shared" si="130"/>
        <v/>
      </c>
      <c r="BU138" s="57" t="str">
        <f t="shared" si="131"/>
        <v/>
      </c>
      <c r="BW138" s="57" t="str">
        <f t="shared" si="132"/>
        <v/>
      </c>
      <c r="BY138" s="57" t="str">
        <f t="shared" si="133"/>
        <v/>
      </c>
      <c r="CA138" s="58">
        <f t="shared" si="134"/>
        <v>2</v>
      </c>
      <c r="CB138" s="59" t="str">
        <f t="shared" si="135"/>
        <v>Fast-hyperaccurate</v>
      </c>
      <c r="CI138">
        <f t="shared" si="136"/>
        <v>16</v>
      </c>
      <c r="CJ138">
        <f t="shared" si="137"/>
        <v>3.7371472702331943</v>
      </c>
      <c r="CK138">
        <f t="shared" si="138"/>
        <v>2.4429258426700287</v>
      </c>
    </row>
    <row r="139" spans="2:89" x14ac:dyDescent="0.3">
      <c r="B139" s="3">
        <v>210</v>
      </c>
      <c r="C139" s="3">
        <v>32</v>
      </c>
      <c r="D139" s="3">
        <v>13</v>
      </c>
      <c r="E139" s="26">
        <v>1</v>
      </c>
      <c r="F139" s="28">
        <v>25</v>
      </c>
      <c r="G139" s="27">
        <v>28</v>
      </c>
      <c r="J139">
        <f t="shared" si="95"/>
        <v>0.72777777777777786</v>
      </c>
      <c r="K139">
        <f t="shared" si="103"/>
        <v>0.98337702509052527</v>
      </c>
      <c r="L139" s="33">
        <f t="shared" si="104"/>
        <v>25.650639359035857</v>
      </c>
      <c r="M139">
        <f t="shared" si="96"/>
        <v>25.653116876054831</v>
      </c>
      <c r="O139" s="33">
        <f t="shared" si="97"/>
        <v>-13.74074074074074</v>
      </c>
      <c r="P139" s="33">
        <f t="shared" si="98"/>
        <v>-0.57870370370370416</v>
      </c>
      <c r="Q139" s="33">
        <f t="shared" si="99"/>
        <v>0.5</v>
      </c>
      <c r="S139">
        <f>'Parameters from R'!D$17+'Parameters from R'!D$18*Computation!$O139+'Parameters from R'!D$19*Computation!$P139+'Parameters from R'!D$20*Computation!$O139*Computation!$P139+'Parameters from R'!D$21*Computation!$Q139+'Parameters from R'!D$22*Computation!$O139*Computation!$Q139+'Parameters from R'!D$23*Computation!$P139*Computation!$Q139+'Parameters from R'!D$24*Computation!$O139*Computation!$P139*Computation!$Q139</f>
        <v>27.259505970507547</v>
      </c>
      <c r="T139">
        <f>'Parameters from R'!E$17+'Parameters from R'!E$18*Computation!$O139+'Parameters from R'!E$19*Computation!$P139+'Parameters from R'!E$20*Computation!$O139*Computation!$P139+'Parameters from R'!E$21*Computation!$Q139+'Parameters from R'!E$22*Computation!$O139*Computation!$Q139+'Parameters from R'!E$23*Computation!$P139*Computation!$Q139+'Parameters from R'!E$24*Computation!$O139*Computation!$P139*Computation!$Q139</f>
        <v>31.000315658436215</v>
      </c>
      <c r="U139">
        <f>'Parameters from R'!F$17+'Parameters from R'!F$18*Computation!$O139+'Parameters from R'!F$19*Computation!$P139+'Parameters from R'!F$20*Computation!$O139*Computation!$P139+'Parameters from R'!F$21*Computation!$Q139+'Parameters from R'!F$22*Computation!$O139*Computation!$Q139+'Parameters from R'!F$23*Computation!$P139*Computation!$Q139+'Parameters from R'!F$24*Computation!$O139*Computation!$P139*Computation!$Q139</f>
        <v>28.928309674211246</v>
      </c>
      <c r="V139">
        <f t="shared" si="100"/>
        <v>-2.2595059705075471</v>
      </c>
      <c r="W139">
        <f t="shared" si="101"/>
        <v>-3.0003156584362145</v>
      </c>
      <c r="X139">
        <f t="shared" si="102"/>
        <v>-3.2776703151753885</v>
      </c>
      <c r="Z139" s="21">
        <f>IF(F139="","",V139/'Parameters from R'!$D$25)</f>
        <v>-0.55448271415014239</v>
      </c>
      <c r="AA139" s="21">
        <f t="shared" si="105"/>
        <v>28.962426622415993</v>
      </c>
      <c r="AB139" s="21">
        <f t="shared" si="106"/>
        <v>3</v>
      </c>
      <c r="AD139" s="21">
        <f>IF(G139="","",X139/'Parameters from R'!$F$25)</f>
        <v>-1.0370405350804874</v>
      </c>
      <c r="AE139" s="21">
        <f t="shared" si="107"/>
        <v>14.98584832178172</v>
      </c>
      <c r="AF139" s="21">
        <f t="shared" si="108"/>
        <v>2</v>
      </c>
      <c r="AI139">
        <f t="shared" si="109"/>
        <v>-0.55448271415014239</v>
      </c>
      <c r="AJ139">
        <f t="shared" si="110"/>
        <v>-1.0370405350804874</v>
      </c>
      <c r="AL139" s="48">
        <f t="shared" si="111"/>
        <v>1.0373470332008368</v>
      </c>
      <c r="AM139" s="45">
        <f t="shared" si="112"/>
        <v>0.5838889702608272</v>
      </c>
      <c r="AO139" s="60">
        <f t="shared" si="113"/>
        <v>-0.55448271415014239</v>
      </c>
      <c r="AP139" s="60">
        <f t="shared" si="114"/>
        <v>-1.0370405350804874</v>
      </c>
      <c r="AQ139" s="21">
        <f t="shared" si="115"/>
        <v>-0.47151115471278177</v>
      </c>
      <c r="AR139" s="21">
        <f t="shared" si="116"/>
        <v>-0.88186009717041802</v>
      </c>
      <c r="AT139" s="55">
        <f t="shared" si="117"/>
        <v>1.7155239168911529</v>
      </c>
      <c r="AV139" s="55">
        <f t="shared" si="118"/>
        <v>1.9783720528098538</v>
      </c>
      <c r="AX139" s="55">
        <f t="shared" si="119"/>
        <v>1.940030977675572</v>
      </c>
      <c r="AZ139" s="55">
        <f t="shared" si="120"/>
        <v>1.6063377726147903</v>
      </c>
      <c r="BB139" s="55">
        <f t="shared" si="121"/>
        <v>1.0280942031615763</v>
      </c>
      <c r="BD139" s="55">
        <f t="shared" si="122"/>
        <v>0.29333261097417151</v>
      </c>
      <c r="BF139" s="55">
        <f t="shared" si="123"/>
        <v>0.48608621216731079</v>
      </c>
      <c r="BH139" s="55">
        <f t="shared" si="124"/>
        <v>1.1915028158888061</v>
      </c>
      <c r="BJ139" s="56">
        <f t="shared" si="125"/>
        <v>0.29333261097417151</v>
      </c>
      <c r="BK139" s="57" t="str">
        <f t="shared" si="126"/>
        <v/>
      </c>
      <c r="BM139" s="57" t="str">
        <f t="shared" si="127"/>
        <v/>
      </c>
      <c r="BO139" s="57" t="str">
        <f t="shared" si="128"/>
        <v/>
      </c>
      <c r="BQ139" s="57" t="str">
        <f t="shared" si="129"/>
        <v/>
      </c>
      <c r="BS139" s="57" t="str">
        <f t="shared" si="130"/>
        <v/>
      </c>
      <c r="BU139" s="57">
        <f t="shared" si="131"/>
        <v>6</v>
      </c>
      <c r="BW139" s="57" t="str">
        <f t="shared" si="132"/>
        <v/>
      </c>
      <c r="BY139" s="57" t="str">
        <f t="shared" si="133"/>
        <v/>
      </c>
      <c r="CA139" s="58">
        <f t="shared" si="134"/>
        <v>6</v>
      </c>
      <c r="CB139" s="59" t="str">
        <f t="shared" si="135"/>
        <v>Slow-inaccurate</v>
      </c>
      <c r="CI139">
        <f t="shared" si="136"/>
        <v>13</v>
      </c>
      <c r="CJ139">
        <f t="shared" si="137"/>
        <v>-2.2595059705075471</v>
      </c>
      <c r="CK139">
        <f t="shared" si="138"/>
        <v>-3.2776703151753885</v>
      </c>
    </row>
    <row r="140" spans="2:89" x14ac:dyDescent="0.3">
      <c r="B140" s="3">
        <v>151</v>
      </c>
      <c r="C140" s="3">
        <v>32</v>
      </c>
      <c r="D140" s="3">
        <v>18</v>
      </c>
      <c r="E140" s="26">
        <v>1</v>
      </c>
      <c r="F140" s="26">
        <v>28</v>
      </c>
      <c r="G140" s="3">
        <v>28</v>
      </c>
      <c r="J140">
        <f t="shared" si="95"/>
        <v>0.72777777777777786</v>
      </c>
      <c r="K140">
        <f t="shared" si="103"/>
        <v>0.98337702509052527</v>
      </c>
      <c r="L140" s="33">
        <f t="shared" si="104"/>
        <v>25.650639359035857</v>
      </c>
      <c r="M140">
        <f t="shared" si="96"/>
        <v>25.653116876054831</v>
      </c>
      <c r="O140" s="33">
        <f t="shared" si="97"/>
        <v>-13.74074074074074</v>
      </c>
      <c r="P140" s="33">
        <f t="shared" si="98"/>
        <v>4.4212962962962958</v>
      </c>
      <c r="Q140" s="33">
        <f t="shared" si="99"/>
        <v>0.5</v>
      </c>
      <c r="S140">
        <f>'Parameters from R'!D$17+'Parameters from R'!D$18*Computation!$O140+'Parameters from R'!D$19*Computation!$P140+'Parameters from R'!D$20*Computation!$O140*Computation!$P140+'Parameters from R'!D$21*Computation!$Q140+'Parameters from R'!D$22*Computation!$O140*Computation!$Q140+'Parameters from R'!D$23*Computation!$P140*Computation!$Q140+'Parameters from R'!D$24*Computation!$O140*Computation!$P140*Computation!$Q140</f>
        <v>25.73302078532236</v>
      </c>
      <c r="T140">
        <f>'Parameters from R'!E$17+'Parameters from R'!E$18*Computation!$O140+'Parameters from R'!E$19*Computation!$P140+'Parameters from R'!E$20*Computation!$O140*Computation!$P140+'Parameters from R'!E$21*Computation!$Q140+'Parameters from R'!E$22*Computation!$O140*Computation!$Q140+'Parameters from R'!E$23*Computation!$P140*Computation!$Q140+'Parameters from R'!E$24*Computation!$O140*Computation!$P140*Computation!$Q140</f>
        <v>30.340826769547323</v>
      </c>
      <c r="U140">
        <f>'Parameters from R'!F$17+'Parameters from R'!F$18*Computation!$O140+'Parameters from R'!F$19*Computation!$P140+'Parameters from R'!F$20*Computation!$O140*Computation!$P140+'Parameters from R'!F$21*Computation!$Q140+'Parameters from R'!F$22*Computation!$O140*Computation!$Q140+'Parameters from R'!F$23*Computation!$P140*Computation!$Q140+'Parameters from R'!F$24*Computation!$O140*Computation!$P140*Computation!$Q140</f>
        <v>28.289824489026064</v>
      </c>
      <c r="V140">
        <f t="shared" si="100"/>
        <v>2.2669792146776402</v>
      </c>
      <c r="W140">
        <f t="shared" si="101"/>
        <v>-2.3408267695473235</v>
      </c>
      <c r="X140">
        <f t="shared" si="102"/>
        <v>-2.6391851299902065</v>
      </c>
      <c r="Z140" s="21">
        <f>IF(F140="","",V140/'Parameters from R'!$D$25)</f>
        <v>0.55631664810076131</v>
      </c>
      <c r="AA140" s="21">
        <f t="shared" si="105"/>
        <v>71.100279589247378</v>
      </c>
      <c r="AB140" s="21">
        <f t="shared" si="106"/>
        <v>4</v>
      </c>
      <c r="AD140" s="21">
        <f>IF(G140="","",X140/'Parameters from R'!$F$25)</f>
        <v>-0.83502661836050318</v>
      </c>
      <c r="AE140" s="21">
        <f t="shared" si="107"/>
        <v>20.185136066793191</v>
      </c>
      <c r="AF140" s="21">
        <f t="shared" si="108"/>
        <v>2</v>
      </c>
      <c r="AI140">
        <f t="shared" si="109"/>
        <v>0.55631664810076131</v>
      </c>
      <c r="AJ140">
        <f t="shared" si="110"/>
        <v>-0.83502661836050318</v>
      </c>
      <c r="AL140" s="48">
        <f t="shared" si="111"/>
        <v>1.4831093228954257</v>
      </c>
      <c r="AM140" s="45">
        <f t="shared" si="112"/>
        <v>0.33293545659412593</v>
      </c>
      <c r="AO140" s="60">
        <f t="shared" si="113"/>
        <v>0.55631664810076131</v>
      </c>
      <c r="AP140" s="60">
        <f t="shared" si="114"/>
        <v>-0.83502661836050318</v>
      </c>
      <c r="AQ140" s="21">
        <f t="shared" si="115"/>
        <v>0.55444642042244763</v>
      </c>
      <c r="AR140" s="21">
        <f t="shared" si="116"/>
        <v>-0.83221942231645518</v>
      </c>
      <c r="AT140" s="55">
        <f t="shared" si="117"/>
        <v>0.94398472400516342</v>
      </c>
      <c r="AV140" s="55">
        <f t="shared" si="118"/>
        <v>1.5468776120105925</v>
      </c>
      <c r="AX140" s="55">
        <f t="shared" si="119"/>
        <v>1.91427240606788</v>
      </c>
      <c r="AZ140" s="55">
        <f t="shared" si="120"/>
        <v>1.9902365792239056</v>
      </c>
      <c r="BB140" s="55">
        <f t="shared" si="121"/>
        <v>1.763205274732609</v>
      </c>
      <c r="BD140" s="55">
        <f t="shared" si="122"/>
        <v>1.2677419506588898</v>
      </c>
      <c r="BF140" s="55">
        <f t="shared" si="123"/>
        <v>0.57927640670675473</v>
      </c>
      <c r="BH140" s="55">
        <f t="shared" si="124"/>
        <v>0.19737871901278059</v>
      </c>
      <c r="BJ140" s="56">
        <f t="shared" si="125"/>
        <v>0.19737871901278059</v>
      </c>
      <c r="BK140" s="57" t="str">
        <f t="shared" si="126"/>
        <v/>
      </c>
      <c r="BM140" s="57" t="str">
        <f t="shared" si="127"/>
        <v/>
      </c>
      <c r="BO140" s="57" t="str">
        <f t="shared" si="128"/>
        <v/>
      </c>
      <c r="BQ140" s="57" t="str">
        <f t="shared" si="129"/>
        <v/>
      </c>
      <c r="BS140" s="57" t="str">
        <f t="shared" si="130"/>
        <v/>
      </c>
      <c r="BU140" s="57" t="str">
        <f t="shared" si="131"/>
        <v/>
      </c>
      <c r="BW140" s="57" t="str">
        <f t="shared" si="132"/>
        <v/>
      </c>
      <c r="BY140" s="57">
        <f t="shared" si="133"/>
        <v>8</v>
      </c>
      <c r="CA140" s="58">
        <f t="shared" si="134"/>
        <v>8</v>
      </c>
      <c r="CB140" s="59" t="str">
        <f t="shared" si="135"/>
        <v>Fast-inaccurate</v>
      </c>
      <c r="CI140">
        <f t="shared" si="136"/>
        <v>18</v>
      </c>
      <c r="CJ140">
        <f t="shared" si="137"/>
        <v>2.2669792146776402</v>
      </c>
      <c r="CK140">
        <f t="shared" si="138"/>
        <v>-2.6391851299902065</v>
      </c>
    </row>
    <row r="141" spans="2:89" x14ac:dyDescent="0.3">
      <c r="B141" s="3">
        <v>172</v>
      </c>
      <c r="C141" s="3">
        <v>32</v>
      </c>
      <c r="D141" s="26">
        <v>18</v>
      </c>
      <c r="E141" s="26">
        <v>1</v>
      </c>
      <c r="F141" s="26">
        <v>24</v>
      </c>
      <c r="G141" s="26">
        <v>30</v>
      </c>
      <c r="J141">
        <f t="shared" si="95"/>
        <v>0.77333333333333343</v>
      </c>
      <c r="K141">
        <f t="shared" si="103"/>
        <v>1.2272296664902038</v>
      </c>
      <c r="L141" s="33">
        <f t="shared" si="104"/>
        <v>27.547804503732515</v>
      </c>
      <c r="M141">
        <f t="shared" si="96"/>
        <v>27.550806037906881</v>
      </c>
      <c r="O141" s="33">
        <f t="shared" si="97"/>
        <v>-13.74074074074074</v>
      </c>
      <c r="P141" s="33">
        <f t="shared" si="98"/>
        <v>4.4212962962962958</v>
      </c>
      <c r="Q141" s="33">
        <f t="shared" si="99"/>
        <v>0.5</v>
      </c>
      <c r="S141">
        <f>'Parameters from R'!D$17+'Parameters from R'!D$18*Computation!$O141+'Parameters from R'!D$19*Computation!$P141+'Parameters from R'!D$20*Computation!$O141*Computation!$P141+'Parameters from R'!D$21*Computation!$Q141+'Parameters from R'!D$22*Computation!$O141*Computation!$Q141+'Parameters from R'!D$23*Computation!$P141*Computation!$Q141+'Parameters from R'!D$24*Computation!$O141*Computation!$P141*Computation!$Q141</f>
        <v>25.73302078532236</v>
      </c>
      <c r="T141">
        <f>'Parameters from R'!E$17+'Parameters from R'!E$18*Computation!$O141+'Parameters from R'!E$19*Computation!$P141+'Parameters from R'!E$20*Computation!$O141*Computation!$P141+'Parameters from R'!E$21*Computation!$Q141+'Parameters from R'!E$22*Computation!$O141*Computation!$Q141+'Parameters from R'!E$23*Computation!$P141*Computation!$Q141+'Parameters from R'!E$24*Computation!$O141*Computation!$P141*Computation!$Q141</f>
        <v>30.340826769547323</v>
      </c>
      <c r="U141">
        <f>'Parameters from R'!F$17+'Parameters from R'!F$18*Computation!$O141+'Parameters from R'!F$19*Computation!$P141+'Parameters from R'!F$20*Computation!$O141*Computation!$P141+'Parameters from R'!F$21*Computation!$Q141+'Parameters from R'!F$22*Computation!$O141*Computation!$Q141+'Parameters from R'!F$23*Computation!$P141*Computation!$Q141+'Parameters from R'!F$24*Computation!$O141*Computation!$P141*Computation!$Q141</f>
        <v>28.289824489026064</v>
      </c>
      <c r="V141">
        <f t="shared" si="100"/>
        <v>-1.7330207853223598</v>
      </c>
      <c r="W141">
        <f t="shared" si="101"/>
        <v>-0.34082676954732349</v>
      </c>
      <c r="X141">
        <f t="shared" si="102"/>
        <v>-0.74201998529354896</v>
      </c>
      <c r="Z141" s="21">
        <f>IF(F141="","",V141/'Parameters from R'!$D$25)</f>
        <v>-0.42528326159204705</v>
      </c>
      <c r="AA141" s="21">
        <f t="shared" si="105"/>
        <v>33.531509703873731</v>
      </c>
      <c r="AB141" s="21">
        <f t="shared" si="106"/>
        <v>3</v>
      </c>
      <c r="AD141" s="21">
        <f>IF(G141="","",X141/'Parameters from R'!$F$25)</f>
        <v>-0.23477187410414127</v>
      </c>
      <c r="AE141" s="21">
        <f t="shared" si="107"/>
        <v>40.719289943777632</v>
      </c>
      <c r="AF141" s="21">
        <f t="shared" si="108"/>
        <v>3</v>
      </c>
      <c r="AI141">
        <f t="shared" si="109"/>
        <v>-0.42528326159204705</v>
      </c>
      <c r="AJ141">
        <f t="shared" si="110"/>
        <v>-0.23477187410414127</v>
      </c>
      <c r="AL141" s="48">
        <f t="shared" si="111"/>
        <v>0.425285790493515</v>
      </c>
      <c r="AM141" s="45">
        <f t="shared" si="112"/>
        <v>0.9135346235541858</v>
      </c>
      <c r="AO141" s="60">
        <f t="shared" si="113"/>
        <v>-0.42528326159204705</v>
      </c>
      <c r="AP141" s="60">
        <f t="shared" si="114"/>
        <v>-0.23477187410414127</v>
      </c>
      <c r="AQ141" s="21">
        <f t="shared" si="115"/>
        <v>-0.87546200055783963</v>
      </c>
      <c r="AR141" s="21">
        <f t="shared" si="116"/>
        <v>-0.48328695986883946</v>
      </c>
      <c r="AT141" s="55">
        <f t="shared" si="117"/>
        <v>1.9367302344714092</v>
      </c>
      <c r="AV141" s="55">
        <f t="shared" si="118"/>
        <v>1.9802932125560986</v>
      </c>
      <c r="AX141" s="55">
        <f t="shared" si="119"/>
        <v>1.7223745004317961</v>
      </c>
      <c r="AZ141" s="55">
        <f t="shared" si="120"/>
        <v>1.2022398839804791</v>
      </c>
      <c r="BB141" s="55">
        <f t="shared" si="121"/>
        <v>0.49907514352482107</v>
      </c>
      <c r="BD141" s="55">
        <f t="shared" si="122"/>
        <v>0.2800692634050489</v>
      </c>
      <c r="BF141" s="55">
        <f t="shared" si="123"/>
        <v>1.0165756638156951</v>
      </c>
      <c r="BH141" s="55">
        <f t="shared" si="124"/>
        <v>1.5983176346917418</v>
      </c>
      <c r="BJ141" s="56">
        <f t="shared" si="125"/>
        <v>0.2800692634050489</v>
      </c>
      <c r="BK141" s="57" t="str">
        <f t="shared" si="126"/>
        <v/>
      </c>
      <c r="BM141" s="57" t="str">
        <f t="shared" si="127"/>
        <v/>
      </c>
      <c r="BO141" s="57" t="str">
        <f t="shared" si="128"/>
        <v/>
      </c>
      <c r="BQ141" s="57" t="str">
        <f t="shared" si="129"/>
        <v/>
      </c>
      <c r="BS141" s="57" t="str">
        <f t="shared" si="130"/>
        <v/>
      </c>
      <c r="BU141" s="57">
        <f t="shared" si="131"/>
        <v>6</v>
      </c>
      <c r="BW141" s="57" t="str">
        <f t="shared" si="132"/>
        <v/>
      </c>
      <c r="BY141" s="57" t="str">
        <f t="shared" si="133"/>
        <v/>
      </c>
      <c r="CA141" s="58">
        <f t="shared" si="134"/>
        <v>6</v>
      </c>
      <c r="CB141" s="59" t="str">
        <f t="shared" si="135"/>
        <v>Slow-inaccurate</v>
      </c>
      <c r="CI141">
        <f t="shared" si="136"/>
        <v>18</v>
      </c>
      <c r="CJ141">
        <f t="shared" si="137"/>
        <v>-1.7330207853223598</v>
      </c>
      <c r="CK141">
        <f t="shared" si="138"/>
        <v>-0.74201998529354896</v>
      </c>
    </row>
    <row r="142" spans="2:89" x14ac:dyDescent="0.3">
      <c r="B142" s="22">
        <v>21</v>
      </c>
      <c r="C142" s="22">
        <v>33</v>
      </c>
      <c r="D142" s="22">
        <v>16</v>
      </c>
      <c r="E142" s="23">
        <v>1</v>
      </c>
      <c r="F142" s="22">
        <v>21</v>
      </c>
      <c r="G142" s="22">
        <v>28</v>
      </c>
      <c r="J142">
        <f t="shared" si="95"/>
        <v>0.72777777777777786</v>
      </c>
      <c r="K142">
        <f t="shared" si="103"/>
        <v>0.98337702509052527</v>
      </c>
      <c r="L142" s="33">
        <f t="shared" si="104"/>
        <v>25.650639359035857</v>
      </c>
      <c r="M142">
        <f t="shared" si="96"/>
        <v>25.653116876054831</v>
      </c>
      <c r="O142" s="33">
        <f t="shared" si="97"/>
        <v>-12.74074074074074</v>
      </c>
      <c r="P142" s="33">
        <f t="shared" si="98"/>
        <v>2.4212962962962958</v>
      </c>
      <c r="Q142" s="33">
        <f t="shared" si="99"/>
        <v>0.5</v>
      </c>
      <c r="S142">
        <f>'Parameters from R'!D$17+'Parameters from R'!D$18*Computation!$O142+'Parameters from R'!D$19*Computation!$P142+'Parameters from R'!D$20*Computation!$O142*Computation!$P142+'Parameters from R'!D$21*Computation!$Q142+'Parameters from R'!D$22*Computation!$O142*Computation!$Q142+'Parameters from R'!D$23*Computation!$P142*Computation!$Q142+'Parameters from R'!D$24*Computation!$O142*Computation!$P142*Computation!$Q142</f>
        <v>26.383995924211249</v>
      </c>
      <c r="T142">
        <f>'Parameters from R'!E$17+'Parameters from R'!E$18*Computation!$O142+'Parameters from R'!E$19*Computation!$P142+'Parameters from R'!E$20*Computation!$O142*Computation!$P142+'Parameters from R'!E$21*Computation!$Q142+'Parameters from R'!E$22*Computation!$O142*Computation!$Q142+'Parameters from R'!E$23*Computation!$P142*Computation!$Q142+'Parameters from R'!E$24*Computation!$O142*Computation!$P142*Computation!$Q142</f>
        <v>30.60223593621399</v>
      </c>
      <c r="U142">
        <f>'Parameters from R'!F$17+'Parameters from R'!F$18*Computation!$O142+'Parameters from R'!F$19*Computation!$P142+'Parameters from R'!F$20*Computation!$O142*Computation!$P142+'Parameters from R'!F$21*Computation!$Q142+'Parameters from R'!F$22*Computation!$O142*Computation!$Q142+'Parameters from R'!F$23*Computation!$P142*Computation!$Q142+'Parameters from R'!F$24*Computation!$O142*Computation!$P142*Computation!$Q142</f>
        <v>28.540368377914952</v>
      </c>
      <c r="V142">
        <f t="shared" si="100"/>
        <v>-5.3839959242112485</v>
      </c>
      <c r="W142">
        <f t="shared" si="101"/>
        <v>-2.6022359362139902</v>
      </c>
      <c r="X142">
        <f t="shared" si="102"/>
        <v>-2.8897290188790947</v>
      </c>
      <c r="Z142" s="21">
        <f>IF(F142="","",V142/'Parameters from R'!$D$25)</f>
        <v>-1.3212324782480525</v>
      </c>
      <c r="AA142" s="21">
        <f t="shared" si="105"/>
        <v>9.3211930043385838</v>
      </c>
      <c r="AB142" s="21">
        <f t="shared" si="106"/>
        <v>1</v>
      </c>
      <c r="AD142" s="21">
        <f>IF(G142="","",X142/'Parameters from R'!$F$25)</f>
        <v>-0.91429760769445501</v>
      </c>
      <c r="AE142" s="21">
        <f t="shared" si="107"/>
        <v>18.028024365190909</v>
      </c>
      <c r="AF142" s="21">
        <f t="shared" si="108"/>
        <v>2</v>
      </c>
      <c r="AI142">
        <f t="shared" si="109"/>
        <v>-1.3212324782480525</v>
      </c>
      <c r="AJ142">
        <f t="shared" si="110"/>
        <v>-0.91429760769445501</v>
      </c>
      <c r="AL142" s="48">
        <f t="shared" si="111"/>
        <v>1.3390536866451428</v>
      </c>
      <c r="AM142" s="45">
        <f t="shared" si="112"/>
        <v>0.4079819328213925</v>
      </c>
      <c r="AO142" s="60">
        <f t="shared" si="113"/>
        <v>-1.3212324782480525</v>
      </c>
      <c r="AP142" s="60">
        <f t="shared" si="114"/>
        <v>-0.91429760769445501</v>
      </c>
      <c r="AQ142" s="21">
        <f t="shared" si="115"/>
        <v>-0.82230920826462472</v>
      </c>
      <c r="AR142" s="21">
        <f t="shared" si="116"/>
        <v>-0.56904091768800413</v>
      </c>
      <c r="AT142" s="55">
        <f t="shared" si="117"/>
        <v>1.9090883731585737</v>
      </c>
      <c r="AV142" s="55">
        <f t="shared" si="118"/>
        <v>1.9919001526511619</v>
      </c>
      <c r="AX142" s="55">
        <f t="shared" si="119"/>
        <v>1.7714631905224583</v>
      </c>
      <c r="AZ142" s="55">
        <f t="shared" si="120"/>
        <v>1.2813370159905213</v>
      </c>
      <c r="BB142" s="55">
        <f t="shared" si="121"/>
        <v>0.59613889612300119</v>
      </c>
      <c r="BD142" s="55">
        <f t="shared" si="122"/>
        <v>0.17981596666669541</v>
      </c>
      <c r="BF142" s="55">
        <f t="shared" si="123"/>
        <v>0.92839547856718452</v>
      </c>
      <c r="BH142" s="55">
        <f t="shared" si="124"/>
        <v>1.5356351947817901</v>
      </c>
      <c r="BJ142" s="56">
        <f t="shared" si="125"/>
        <v>0.17981596666669541</v>
      </c>
      <c r="BK142" s="57" t="str">
        <f t="shared" si="126"/>
        <v/>
      </c>
      <c r="BM142" s="57" t="str">
        <f t="shared" si="127"/>
        <v/>
      </c>
      <c r="BO142" s="57" t="str">
        <f t="shared" si="128"/>
        <v/>
      </c>
      <c r="BQ142" s="57" t="str">
        <f t="shared" si="129"/>
        <v/>
      </c>
      <c r="BS142" s="57" t="str">
        <f t="shared" si="130"/>
        <v/>
      </c>
      <c r="BU142" s="57">
        <f t="shared" si="131"/>
        <v>6</v>
      </c>
      <c r="BW142" s="57" t="str">
        <f t="shared" si="132"/>
        <v/>
      </c>
      <c r="BY142" s="57" t="str">
        <f t="shared" si="133"/>
        <v/>
      </c>
      <c r="CA142" s="58">
        <f t="shared" si="134"/>
        <v>6</v>
      </c>
      <c r="CB142" s="59" t="str">
        <f t="shared" si="135"/>
        <v>Slow-inaccurate</v>
      </c>
      <c r="CI142">
        <f t="shared" si="136"/>
        <v>16</v>
      </c>
      <c r="CJ142">
        <f t="shared" si="137"/>
        <v>-5.3839959242112485</v>
      </c>
      <c r="CK142">
        <f t="shared" si="138"/>
        <v>-2.8897290188790947</v>
      </c>
    </row>
    <row r="143" spans="2:89" x14ac:dyDescent="0.3">
      <c r="B143" s="3">
        <v>99</v>
      </c>
      <c r="C143" s="3">
        <v>33</v>
      </c>
      <c r="D143" s="3">
        <v>16</v>
      </c>
      <c r="E143" s="26">
        <v>1</v>
      </c>
      <c r="F143" s="28">
        <v>24</v>
      </c>
      <c r="G143" s="27">
        <v>28</v>
      </c>
      <c r="J143">
        <f t="shared" si="95"/>
        <v>0.72777777777777786</v>
      </c>
      <c r="K143">
        <f t="shared" si="103"/>
        <v>0.98337702509052527</v>
      </c>
      <c r="L143" s="33">
        <f t="shared" si="104"/>
        <v>25.650639359035857</v>
      </c>
      <c r="M143">
        <f t="shared" si="96"/>
        <v>25.653116876054831</v>
      </c>
      <c r="O143" s="33">
        <f t="shared" si="97"/>
        <v>-12.74074074074074</v>
      </c>
      <c r="P143" s="33">
        <f t="shared" si="98"/>
        <v>2.4212962962962958</v>
      </c>
      <c r="Q143" s="33">
        <f t="shared" si="99"/>
        <v>0.5</v>
      </c>
      <c r="S143">
        <f>'Parameters from R'!D$17+'Parameters from R'!D$18*Computation!$O143+'Parameters from R'!D$19*Computation!$P143+'Parameters from R'!D$20*Computation!$O143*Computation!$P143+'Parameters from R'!D$21*Computation!$Q143+'Parameters from R'!D$22*Computation!$O143*Computation!$Q143+'Parameters from R'!D$23*Computation!$P143*Computation!$Q143+'Parameters from R'!D$24*Computation!$O143*Computation!$P143*Computation!$Q143</f>
        <v>26.383995924211249</v>
      </c>
      <c r="T143">
        <f>'Parameters from R'!E$17+'Parameters from R'!E$18*Computation!$O143+'Parameters from R'!E$19*Computation!$P143+'Parameters from R'!E$20*Computation!$O143*Computation!$P143+'Parameters from R'!E$21*Computation!$Q143+'Parameters from R'!E$22*Computation!$O143*Computation!$Q143+'Parameters from R'!E$23*Computation!$P143*Computation!$Q143+'Parameters from R'!E$24*Computation!$O143*Computation!$P143*Computation!$Q143</f>
        <v>30.60223593621399</v>
      </c>
      <c r="U143">
        <f>'Parameters from R'!F$17+'Parameters from R'!F$18*Computation!$O143+'Parameters from R'!F$19*Computation!$P143+'Parameters from R'!F$20*Computation!$O143*Computation!$P143+'Parameters from R'!F$21*Computation!$Q143+'Parameters from R'!F$22*Computation!$O143*Computation!$Q143+'Parameters from R'!F$23*Computation!$P143*Computation!$Q143+'Parameters from R'!F$24*Computation!$O143*Computation!$P143*Computation!$Q143</f>
        <v>28.540368377914952</v>
      </c>
      <c r="V143">
        <f t="shared" si="100"/>
        <v>-2.3839959242112485</v>
      </c>
      <c r="W143">
        <f t="shared" si="101"/>
        <v>-2.6022359362139902</v>
      </c>
      <c r="X143">
        <f t="shared" si="102"/>
        <v>-2.8897290188790947</v>
      </c>
      <c r="Z143" s="21">
        <f>IF(F143="","",V143/'Parameters from R'!$D$25)</f>
        <v>-0.58503254597844612</v>
      </c>
      <c r="AA143" s="21">
        <f t="shared" si="105"/>
        <v>27.926291654980716</v>
      </c>
      <c r="AB143" s="21">
        <f t="shared" si="106"/>
        <v>3</v>
      </c>
      <c r="AD143" s="21">
        <f>IF(G143="","",X143/'Parameters from R'!$F$25)</f>
        <v>-0.91429760769445501</v>
      </c>
      <c r="AE143" s="21">
        <f t="shared" si="107"/>
        <v>18.028024365190909</v>
      </c>
      <c r="AF143" s="21">
        <f t="shared" si="108"/>
        <v>2</v>
      </c>
      <c r="AI143">
        <f t="shared" si="109"/>
        <v>-0.58503254597844612</v>
      </c>
      <c r="AJ143">
        <f t="shared" si="110"/>
        <v>-0.91429760769445501</v>
      </c>
      <c r="AL143" s="48">
        <f t="shared" si="111"/>
        <v>0.91905380133862491</v>
      </c>
      <c r="AM143" s="45">
        <f t="shared" si="112"/>
        <v>0.65551771899501521</v>
      </c>
      <c r="AO143" s="60">
        <f t="shared" si="113"/>
        <v>-0.58503254597844612</v>
      </c>
      <c r="AP143" s="60">
        <f t="shared" si="114"/>
        <v>-0.91429760769445501</v>
      </c>
      <c r="AQ143" s="21">
        <f t="shared" si="115"/>
        <v>-0.53897662292931725</v>
      </c>
      <c r="AR143" s="21">
        <f t="shared" si="116"/>
        <v>-0.84232072272722136</v>
      </c>
      <c r="AT143" s="55">
        <f t="shared" si="117"/>
        <v>1.7544096573658716</v>
      </c>
      <c r="AV143" s="55">
        <f t="shared" si="118"/>
        <v>1.9883283028457435</v>
      </c>
      <c r="AX143" s="55">
        <f t="shared" si="119"/>
        <v>1.9195419884582994</v>
      </c>
      <c r="AZ143" s="55">
        <f t="shared" si="120"/>
        <v>1.558522807019536</v>
      </c>
      <c r="BB143" s="55">
        <f t="shared" si="121"/>
        <v>0.96023265625647491</v>
      </c>
      <c r="BD143" s="55">
        <f t="shared" si="122"/>
        <v>0.21575578810907037</v>
      </c>
      <c r="BF143" s="55">
        <f t="shared" si="123"/>
        <v>0.56156794294685053</v>
      </c>
      <c r="BH143" s="55">
        <f t="shared" si="124"/>
        <v>1.2533980453151929</v>
      </c>
      <c r="BJ143" s="56">
        <f t="shared" si="125"/>
        <v>0.21575578810907037</v>
      </c>
      <c r="BK143" s="57" t="str">
        <f t="shared" si="126"/>
        <v/>
      </c>
      <c r="BM143" s="57" t="str">
        <f t="shared" si="127"/>
        <v/>
      </c>
      <c r="BO143" s="57" t="str">
        <f t="shared" si="128"/>
        <v/>
      </c>
      <c r="BQ143" s="57" t="str">
        <f t="shared" si="129"/>
        <v/>
      </c>
      <c r="BS143" s="57" t="str">
        <f t="shared" si="130"/>
        <v/>
      </c>
      <c r="BU143" s="57">
        <f t="shared" si="131"/>
        <v>6</v>
      </c>
      <c r="BW143" s="57" t="str">
        <f t="shared" si="132"/>
        <v/>
      </c>
      <c r="BY143" s="57" t="str">
        <f t="shared" si="133"/>
        <v/>
      </c>
      <c r="CA143" s="58">
        <f t="shared" si="134"/>
        <v>6</v>
      </c>
      <c r="CB143" s="59" t="str">
        <f t="shared" si="135"/>
        <v>Slow-inaccurate</v>
      </c>
      <c r="CI143">
        <f t="shared" si="136"/>
        <v>16</v>
      </c>
      <c r="CJ143">
        <f t="shared" si="137"/>
        <v>-2.3839959242112485</v>
      </c>
      <c r="CK143">
        <f t="shared" si="138"/>
        <v>-2.8897290188790947</v>
      </c>
    </row>
    <row r="144" spans="2:89" x14ac:dyDescent="0.3">
      <c r="B144" s="3">
        <v>61</v>
      </c>
      <c r="C144" s="3">
        <v>34</v>
      </c>
      <c r="D144" s="3">
        <v>16</v>
      </c>
      <c r="E144" s="26">
        <v>1</v>
      </c>
      <c r="F144" s="26">
        <v>27</v>
      </c>
      <c r="G144" s="3">
        <v>31</v>
      </c>
      <c r="J144">
        <f t="shared" si="95"/>
        <v>0.79611111111111121</v>
      </c>
      <c r="K144">
        <f t="shared" si="103"/>
        <v>1.3621635797736023</v>
      </c>
      <c r="L144" s="33">
        <f t="shared" si="104"/>
        <v>28.597585698020296</v>
      </c>
      <c r="M144">
        <f t="shared" si="96"/>
        <v>28.600934947570003</v>
      </c>
      <c r="O144" s="33">
        <f t="shared" si="97"/>
        <v>-11.74074074074074</v>
      </c>
      <c r="P144" s="33">
        <f t="shared" si="98"/>
        <v>2.4212962962962958</v>
      </c>
      <c r="Q144" s="33">
        <f t="shared" si="99"/>
        <v>0.5</v>
      </c>
      <c r="S144">
        <f>'Parameters from R'!D$17+'Parameters from R'!D$18*Computation!$O144+'Parameters from R'!D$19*Computation!$P144+'Parameters from R'!D$20*Computation!$O144*Computation!$P144+'Parameters from R'!D$21*Computation!$Q144+'Parameters from R'!D$22*Computation!$O144*Computation!$Q144+'Parameters from R'!D$23*Computation!$P144*Computation!$Q144+'Parameters from R'!D$24*Computation!$O144*Computation!$P144*Computation!$Q144</f>
        <v>26.424376989026062</v>
      </c>
      <c r="T144">
        <f>'Parameters from R'!E$17+'Parameters from R'!E$18*Computation!$O144+'Parameters from R'!E$19*Computation!$P144+'Parameters from R'!E$20*Computation!$O144*Computation!$P144+'Parameters from R'!E$21*Computation!$Q144+'Parameters from R'!E$22*Computation!$O144*Computation!$Q144+'Parameters from R'!E$23*Computation!$P144*Computation!$Q144+'Parameters from R'!E$24*Computation!$O144*Computation!$P144*Computation!$Q144</f>
        <v>30.599849547325103</v>
      </c>
      <c r="U144">
        <f>'Parameters from R'!F$17+'Parameters from R'!F$18*Computation!$O144+'Parameters from R'!F$19*Computation!$P144+'Parameters from R'!F$20*Computation!$O144*Computation!$P144+'Parameters from R'!F$21*Computation!$Q144+'Parameters from R'!F$22*Computation!$O144*Computation!$Q144+'Parameters from R'!F$23*Computation!$P144*Computation!$Q144+'Parameters from R'!F$24*Computation!$O144*Computation!$P144*Computation!$Q144</f>
        <v>28.535518192729768</v>
      </c>
      <c r="V144">
        <f t="shared" si="100"/>
        <v>0.57562301097393842</v>
      </c>
      <c r="W144">
        <f t="shared" si="101"/>
        <v>0.40015045267489668</v>
      </c>
      <c r="X144">
        <f t="shared" si="102"/>
        <v>6.2067505290528402E-2</v>
      </c>
      <c r="Z144" s="21">
        <f>IF(F144="","",V144/'Parameters from R'!$D$25)</f>
        <v>0.14125787389728009</v>
      </c>
      <c r="AA144" s="21">
        <f t="shared" si="105"/>
        <v>55.616688619546693</v>
      </c>
      <c r="AB144" s="21">
        <f t="shared" si="106"/>
        <v>4</v>
      </c>
      <c r="AD144" s="21">
        <f>IF(G144="","",X144/'Parameters from R'!$F$25)</f>
        <v>1.9637886885568688E-2</v>
      </c>
      <c r="AE144" s="21">
        <f t="shared" si="107"/>
        <v>50.783387985496795</v>
      </c>
      <c r="AF144" s="21">
        <f t="shared" si="108"/>
        <v>4</v>
      </c>
      <c r="AI144">
        <f t="shared" si="109"/>
        <v>0.14125787389728009</v>
      </c>
      <c r="AJ144">
        <f t="shared" si="110"/>
        <v>1.9637886885568688E-2</v>
      </c>
      <c r="AL144" s="48">
        <f t="shared" si="111"/>
        <v>0.15792557272919441</v>
      </c>
      <c r="AM144" s="45">
        <f t="shared" si="112"/>
        <v>0.9876071880260463</v>
      </c>
      <c r="AO144" s="60">
        <f t="shared" si="113"/>
        <v>0.14125787389728009</v>
      </c>
      <c r="AP144" s="60">
        <f t="shared" si="114"/>
        <v>1.9637886885568688E-2</v>
      </c>
      <c r="AQ144" s="21">
        <f t="shared" si="115"/>
        <v>0.99047436214094697</v>
      </c>
      <c r="AR144" s="21">
        <f t="shared" si="116"/>
        <v>0.1376972691867355</v>
      </c>
      <c r="AT144" s="55">
        <f t="shared" si="117"/>
        <v>0.13802635878014793</v>
      </c>
      <c r="AV144" s="55">
        <f t="shared" si="118"/>
        <v>0.63602230958655237</v>
      </c>
      <c r="AX144" s="55">
        <f t="shared" si="119"/>
        <v>1.3132423468752936</v>
      </c>
      <c r="AZ144" s="55">
        <f t="shared" si="120"/>
        <v>1.7905331414237904</v>
      </c>
      <c r="BB144" s="55">
        <f t="shared" si="121"/>
        <v>1.9952314964138607</v>
      </c>
      <c r="BD144" s="55">
        <f t="shared" si="122"/>
        <v>1.8961739428934752</v>
      </c>
      <c r="BF144" s="55">
        <f t="shared" si="123"/>
        <v>1.5084410954271537</v>
      </c>
      <c r="BH144" s="55">
        <f t="shared" si="124"/>
        <v>0.89106176523462877</v>
      </c>
      <c r="BJ144" s="56">
        <f t="shared" si="125"/>
        <v>0.13802635878014793</v>
      </c>
      <c r="BK144" s="57">
        <f t="shared" si="126"/>
        <v>1</v>
      </c>
      <c r="BM144" s="57" t="str">
        <f t="shared" si="127"/>
        <v/>
      </c>
      <c r="BO144" s="57" t="str">
        <f t="shared" si="128"/>
        <v/>
      </c>
      <c r="BQ144" s="57" t="str">
        <f t="shared" si="129"/>
        <v/>
      </c>
      <c r="BS144" s="57" t="str">
        <f t="shared" si="130"/>
        <v/>
      </c>
      <c r="BU144" s="57" t="str">
        <f t="shared" si="131"/>
        <v/>
      </c>
      <c r="BW144" s="57" t="str">
        <f t="shared" si="132"/>
        <v/>
      </c>
      <c r="BY144" s="57" t="str">
        <f t="shared" si="133"/>
        <v/>
      </c>
      <c r="CA144" s="58">
        <f t="shared" si="134"/>
        <v>1</v>
      </c>
      <c r="CB144" s="59" t="str">
        <f t="shared" si="135"/>
        <v>Fast</v>
      </c>
      <c r="CI144">
        <f t="shared" si="136"/>
        <v>16</v>
      </c>
      <c r="CJ144">
        <f t="shared" si="137"/>
        <v>0.57562301097393842</v>
      </c>
      <c r="CK144">
        <f t="shared" si="138"/>
        <v>6.2067505290528402E-2</v>
      </c>
    </row>
    <row r="145" spans="2:89" x14ac:dyDescent="0.3">
      <c r="B145" s="3">
        <v>152</v>
      </c>
      <c r="C145" s="3">
        <v>34</v>
      </c>
      <c r="D145" s="3">
        <v>18</v>
      </c>
      <c r="E145" s="26">
        <v>1</v>
      </c>
      <c r="F145" s="26">
        <v>27</v>
      </c>
      <c r="G145" s="3">
        <v>31</v>
      </c>
      <c r="J145">
        <f t="shared" si="95"/>
        <v>0.79611111111111121</v>
      </c>
      <c r="K145">
        <f t="shared" si="103"/>
        <v>1.3621635797736023</v>
      </c>
      <c r="L145" s="33">
        <f t="shared" si="104"/>
        <v>28.597585698020296</v>
      </c>
      <c r="M145">
        <f t="shared" si="96"/>
        <v>28.600934947570003</v>
      </c>
      <c r="O145" s="33">
        <f t="shared" si="97"/>
        <v>-11.74074074074074</v>
      </c>
      <c r="P145" s="33">
        <f t="shared" si="98"/>
        <v>4.4212962962962958</v>
      </c>
      <c r="Q145" s="33">
        <f t="shared" si="99"/>
        <v>0.5</v>
      </c>
      <c r="S145">
        <f>'Parameters from R'!D$17+'Parameters from R'!D$18*Computation!$O145+'Parameters from R'!D$19*Computation!$P145+'Parameters from R'!D$20*Computation!$O145*Computation!$P145+'Parameters from R'!D$21*Computation!$Q145+'Parameters from R'!D$22*Computation!$O145*Computation!$Q145+'Parameters from R'!D$23*Computation!$P145*Computation!$Q145+'Parameters from R'!D$24*Computation!$O145*Computation!$P145*Computation!$Q145</f>
        <v>25.891742914951987</v>
      </c>
      <c r="T145">
        <f>'Parameters from R'!E$17+'Parameters from R'!E$18*Computation!$O145+'Parameters from R'!E$19*Computation!$P145+'Parameters from R'!E$20*Computation!$O145*Computation!$P145+'Parameters from R'!E$21*Computation!$Q145+'Parameters from R'!E$22*Computation!$O145*Computation!$Q145+'Parameters from R'!E$23*Computation!$P145*Computation!$Q145+'Parameters from R'!E$24*Computation!$O145*Computation!$P145*Computation!$Q145</f>
        <v>30.369413991769548</v>
      </c>
      <c r="U145">
        <f>'Parameters from R'!F$17+'Parameters from R'!F$18*Computation!$O145+'Parameters from R'!F$19*Computation!$P145+'Parameters from R'!F$20*Computation!$O145*Computation!$P145+'Parameters from R'!F$21*Computation!$Q145+'Parameters from R'!F$22*Computation!$O145*Computation!$Q145+'Parameters from R'!F$23*Computation!$P145*Computation!$Q145+'Parameters from R'!F$24*Computation!$O145*Computation!$P145*Computation!$Q145</f>
        <v>28.311644118655693</v>
      </c>
      <c r="V145">
        <f t="shared" si="100"/>
        <v>1.1082570850480131</v>
      </c>
      <c r="W145">
        <f t="shared" si="101"/>
        <v>0.63058600823045197</v>
      </c>
      <c r="X145">
        <f t="shared" si="102"/>
        <v>0.28594157936460363</v>
      </c>
      <c r="Z145" s="21">
        <f>IF(F145="","",V145/'Parameters from R'!$D$25)</f>
        <v>0.27196626364988619</v>
      </c>
      <c r="AA145" s="21">
        <f t="shared" si="105"/>
        <v>60.717602018547502</v>
      </c>
      <c r="AB145" s="21">
        <f t="shared" si="106"/>
        <v>4</v>
      </c>
      <c r="AD145" s="21">
        <f>IF(G145="","",X145/'Parameters from R'!$F$25)</f>
        <v>9.0470663596976406E-2</v>
      </c>
      <c r="AE145" s="21">
        <f t="shared" si="107"/>
        <v>53.604339730522241</v>
      </c>
      <c r="AF145" s="21">
        <f t="shared" si="108"/>
        <v>4</v>
      </c>
      <c r="AI145">
        <f t="shared" si="109"/>
        <v>0.27196626364988619</v>
      </c>
      <c r="AJ145">
        <f t="shared" si="110"/>
        <v>9.0470663596976406E-2</v>
      </c>
      <c r="AL145" s="48">
        <f t="shared" si="111"/>
        <v>0.28150450225554668</v>
      </c>
      <c r="AM145" s="45">
        <f t="shared" si="112"/>
        <v>0.96115230905818838</v>
      </c>
      <c r="AO145" s="60">
        <f t="shared" si="113"/>
        <v>0.27196626364988619</v>
      </c>
      <c r="AP145" s="60">
        <f t="shared" si="114"/>
        <v>9.0470663596976406E-2</v>
      </c>
      <c r="AQ145" s="21">
        <f t="shared" si="115"/>
        <v>0.9488765036510558</v>
      </c>
      <c r="AR145" s="21">
        <f t="shared" si="116"/>
        <v>0.31564755791697158</v>
      </c>
      <c r="AT145" s="55">
        <f t="shared" si="117"/>
        <v>0.31976083671689448</v>
      </c>
      <c r="AV145" s="55">
        <f t="shared" si="118"/>
        <v>0.46010099128711412</v>
      </c>
      <c r="AX145" s="55">
        <f t="shared" si="119"/>
        <v>1.1699166141935318</v>
      </c>
      <c r="AZ145" s="55">
        <f t="shared" si="120"/>
        <v>1.7016230379095008</v>
      </c>
      <c r="BB145" s="55">
        <f t="shared" si="121"/>
        <v>1.9742727793549988</v>
      </c>
      <c r="BD145" s="55">
        <f t="shared" si="122"/>
        <v>1.9463573869710094</v>
      </c>
      <c r="BF145" s="55">
        <f t="shared" si="123"/>
        <v>1.6221267261943326</v>
      </c>
      <c r="BH145" s="55">
        <f t="shared" si="124"/>
        <v>1.050941975969959</v>
      </c>
      <c r="BJ145" s="56">
        <f t="shared" si="125"/>
        <v>0.31976083671689448</v>
      </c>
      <c r="BK145" s="57">
        <f t="shared" si="126"/>
        <v>1</v>
      </c>
      <c r="BM145" s="57" t="str">
        <f t="shared" si="127"/>
        <v/>
      </c>
      <c r="BO145" s="57" t="str">
        <f t="shared" si="128"/>
        <v/>
      </c>
      <c r="BQ145" s="57" t="str">
        <f t="shared" si="129"/>
        <v/>
      </c>
      <c r="BS145" s="57" t="str">
        <f t="shared" si="130"/>
        <v/>
      </c>
      <c r="BU145" s="57" t="str">
        <f t="shared" si="131"/>
        <v/>
      </c>
      <c r="BW145" s="57" t="str">
        <f t="shared" si="132"/>
        <v/>
      </c>
      <c r="BY145" s="57" t="str">
        <f t="shared" si="133"/>
        <v/>
      </c>
      <c r="CA145" s="58">
        <f t="shared" si="134"/>
        <v>1</v>
      </c>
      <c r="CB145" s="59" t="str">
        <f t="shared" si="135"/>
        <v>Fast</v>
      </c>
      <c r="CI145">
        <f t="shared" si="136"/>
        <v>18</v>
      </c>
      <c r="CJ145">
        <f t="shared" si="137"/>
        <v>1.1082570850480131</v>
      </c>
      <c r="CK145">
        <f t="shared" si="138"/>
        <v>0.28594157936460363</v>
      </c>
    </row>
    <row r="146" spans="2:89" x14ac:dyDescent="0.3">
      <c r="B146" s="3">
        <v>114</v>
      </c>
      <c r="C146" s="3">
        <v>37</v>
      </c>
      <c r="D146" s="3">
        <v>16</v>
      </c>
      <c r="E146" s="26">
        <v>1</v>
      </c>
      <c r="F146" s="28">
        <v>25</v>
      </c>
      <c r="G146" s="27">
        <v>28</v>
      </c>
      <c r="J146">
        <f t="shared" si="95"/>
        <v>0.72777777777777786</v>
      </c>
      <c r="K146">
        <f t="shared" si="103"/>
        <v>0.98337702509052527</v>
      </c>
      <c r="L146" s="33">
        <f t="shared" si="104"/>
        <v>25.650639359035857</v>
      </c>
      <c r="M146">
        <f t="shared" si="96"/>
        <v>25.653116876054831</v>
      </c>
      <c r="O146" s="33">
        <f t="shared" si="97"/>
        <v>-8.7407407407407405</v>
      </c>
      <c r="P146" s="33">
        <f t="shared" si="98"/>
        <v>2.4212962962962958</v>
      </c>
      <c r="Q146" s="33">
        <f t="shared" si="99"/>
        <v>0.5</v>
      </c>
      <c r="S146">
        <f>'Parameters from R'!D$17+'Parameters from R'!D$18*Computation!$O146+'Parameters from R'!D$19*Computation!$P146+'Parameters from R'!D$20*Computation!$O146*Computation!$P146+'Parameters from R'!D$21*Computation!$Q146+'Parameters from R'!D$22*Computation!$O146*Computation!$Q146+'Parameters from R'!D$23*Computation!$P146*Computation!$Q146+'Parameters from R'!D$24*Computation!$O146*Computation!$P146*Computation!$Q146</f>
        <v>26.545520183470504</v>
      </c>
      <c r="T146">
        <f>'Parameters from R'!E$17+'Parameters from R'!E$18*Computation!$O146+'Parameters from R'!E$19*Computation!$P146+'Parameters from R'!E$20*Computation!$O146*Computation!$P146+'Parameters from R'!E$21*Computation!$Q146+'Parameters from R'!E$22*Computation!$O146*Computation!$Q146+'Parameters from R'!E$23*Computation!$P146*Computation!$Q146+'Parameters from R'!E$24*Computation!$O146*Computation!$P146*Computation!$Q146</f>
        <v>30.592690380658436</v>
      </c>
      <c r="U146">
        <f>'Parameters from R'!F$17+'Parameters from R'!F$18*Computation!$O146+'Parameters from R'!F$19*Computation!$P146+'Parameters from R'!F$20*Computation!$O146*Computation!$P146+'Parameters from R'!F$21*Computation!$Q146+'Parameters from R'!F$22*Computation!$O146*Computation!$Q146+'Parameters from R'!F$23*Computation!$P146*Computation!$Q146+'Parameters from R'!F$24*Computation!$O146*Computation!$P146*Computation!$Q146</f>
        <v>28.520967637174213</v>
      </c>
      <c r="V146">
        <f t="shared" si="100"/>
        <v>-1.5455201834705043</v>
      </c>
      <c r="W146">
        <f t="shared" si="101"/>
        <v>-2.5926903806584356</v>
      </c>
      <c r="X146">
        <f t="shared" si="102"/>
        <v>-2.8703282781383557</v>
      </c>
      <c r="Z146" s="21">
        <f>IF(F146="","",V146/'Parameters from R'!$D$25)</f>
        <v>-0.3792706181307649</v>
      </c>
      <c r="AA146" s="21">
        <f t="shared" si="105"/>
        <v>35.224345798168329</v>
      </c>
      <c r="AB146" s="21">
        <f t="shared" si="106"/>
        <v>3</v>
      </c>
      <c r="AD146" s="21">
        <f>IF(G146="","",X146/'Parameters from R'!$F$25)</f>
        <v>-0.90815929827828756</v>
      </c>
      <c r="AE146" s="21">
        <f t="shared" si="107"/>
        <v>18.189703238514589</v>
      </c>
      <c r="AF146" s="21">
        <f t="shared" si="108"/>
        <v>2</v>
      </c>
      <c r="AI146">
        <f t="shared" si="109"/>
        <v>-0.3792706181307649</v>
      </c>
      <c r="AJ146">
        <f t="shared" si="110"/>
        <v>-0.90815929827828756</v>
      </c>
      <c r="AL146" s="48">
        <f t="shared" si="111"/>
        <v>0.92044109779734096</v>
      </c>
      <c r="AM146" s="45">
        <f t="shared" si="112"/>
        <v>0.65468183643710742</v>
      </c>
      <c r="AO146" s="60">
        <f t="shared" si="113"/>
        <v>-0.3792706181307649</v>
      </c>
      <c r="AP146" s="60">
        <f t="shared" si="114"/>
        <v>-0.90815929827828756</v>
      </c>
      <c r="AQ146" s="21">
        <f t="shared" si="115"/>
        <v>-0.3853692664617947</v>
      </c>
      <c r="AR146" s="21">
        <f t="shared" si="116"/>
        <v>-0.9227624442220751</v>
      </c>
      <c r="AT146" s="55">
        <f t="shared" si="117"/>
        <v>1.6645535536364067</v>
      </c>
      <c r="AV146" s="55">
        <f t="shared" si="118"/>
        <v>1.9621359806648075</v>
      </c>
      <c r="AX146" s="55">
        <f t="shared" si="119"/>
        <v>1.9610009914439488</v>
      </c>
      <c r="AZ146" s="55">
        <f t="shared" si="120"/>
        <v>1.6613213777940028</v>
      </c>
      <c r="BB146" s="55">
        <f t="shared" si="121"/>
        <v>1.1087206442907116</v>
      </c>
      <c r="BD146" s="55">
        <f t="shared" si="122"/>
        <v>0.38732724327182766</v>
      </c>
      <c r="BF146" s="55">
        <f t="shared" si="123"/>
        <v>0.39303321940498848</v>
      </c>
      <c r="BH146" s="55">
        <f t="shared" si="124"/>
        <v>1.1135579372824012</v>
      </c>
      <c r="BJ146" s="56">
        <f t="shared" si="125"/>
        <v>0.38732724327182766</v>
      </c>
      <c r="BK146" s="57" t="str">
        <f t="shared" si="126"/>
        <v/>
      </c>
      <c r="BM146" s="57" t="str">
        <f t="shared" si="127"/>
        <v/>
      </c>
      <c r="BO146" s="57" t="str">
        <f t="shared" si="128"/>
        <v/>
      </c>
      <c r="BQ146" s="57" t="str">
        <f t="shared" si="129"/>
        <v/>
      </c>
      <c r="BS146" s="57" t="str">
        <f t="shared" si="130"/>
        <v/>
      </c>
      <c r="BU146" s="57">
        <f t="shared" si="131"/>
        <v>6</v>
      </c>
      <c r="BW146" s="57" t="str">
        <f t="shared" si="132"/>
        <v/>
      </c>
      <c r="BY146" s="57" t="str">
        <f t="shared" si="133"/>
        <v/>
      </c>
      <c r="CA146" s="58">
        <f t="shared" si="134"/>
        <v>6</v>
      </c>
      <c r="CB146" s="59" t="str">
        <f t="shared" si="135"/>
        <v>Slow-inaccurate</v>
      </c>
      <c r="CI146">
        <f t="shared" si="136"/>
        <v>16</v>
      </c>
      <c r="CJ146">
        <f t="shared" si="137"/>
        <v>-1.5455201834705043</v>
      </c>
      <c r="CK146">
        <f t="shared" si="138"/>
        <v>-2.8703282781383557</v>
      </c>
    </row>
    <row r="147" spans="2:89" x14ac:dyDescent="0.3">
      <c r="B147" s="3">
        <v>153</v>
      </c>
      <c r="C147" s="3">
        <v>37</v>
      </c>
      <c r="D147" s="3">
        <v>18</v>
      </c>
      <c r="E147" s="26">
        <v>1</v>
      </c>
      <c r="F147" s="26">
        <v>22</v>
      </c>
      <c r="G147" s="3">
        <v>28</v>
      </c>
      <c r="J147">
        <f t="shared" si="95"/>
        <v>0.72777777777777786</v>
      </c>
      <c r="K147">
        <f t="shared" si="103"/>
        <v>0.98337702509052527</v>
      </c>
      <c r="L147" s="33">
        <f t="shared" si="104"/>
        <v>25.650639359035857</v>
      </c>
      <c r="M147">
        <f t="shared" si="96"/>
        <v>25.653116876054831</v>
      </c>
      <c r="O147" s="33">
        <f t="shared" si="97"/>
        <v>-8.7407407407407405</v>
      </c>
      <c r="P147" s="33">
        <f t="shared" si="98"/>
        <v>4.4212962962962958</v>
      </c>
      <c r="Q147" s="33">
        <f t="shared" si="99"/>
        <v>0.5</v>
      </c>
      <c r="S147">
        <f>'Parameters from R'!D$17+'Parameters from R'!D$18*Computation!$O147+'Parameters from R'!D$19*Computation!$P147+'Parameters from R'!D$20*Computation!$O147*Computation!$P147+'Parameters from R'!D$21*Computation!$Q147+'Parameters from R'!D$22*Computation!$O147*Computation!$Q147+'Parameters from R'!D$23*Computation!$P147*Computation!$Q147+'Parameters from R'!D$24*Computation!$O147*Computation!$P147*Computation!$Q147</f>
        <v>26.129826109396429</v>
      </c>
      <c r="T147">
        <f>'Parameters from R'!E$17+'Parameters from R'!E$18*Computation!$O147+'Parameters from R'!E$19*Computation!$P147+'Parameters from R'!E$20*Computation!$O147*Computation!$P147+'Parameters from R'!E$21*Computation!$Q147+'Parameters from R'!E$22*Computation!$O147*Computation!$Q147+'Parameters from R'!E$23*Computation!$P147*Computation!$Q147+'Parameters from R'!E$24*Computation!$O147*Computation!$P147*Computation!$Q147</f>
        <v>30.41229482510288</v>
      </c>
      <c r="U147">
        <f>'Parameters from R'!F$17+'Parameters from R'!F$18*Computation!$O147+'Parameters from R'!F$19*Computation!$P147+'Parameters from R'!F$20*Computation!$O147*Computation!$P147+'Parameters from R'!F$21*Computation!$Q147+'Parameters from R'!F$22*Computation!$O147*Computation!$Q147+'Parameters from R'!F$23*Computation!$P147*Computation!$Q147+'Parameters from R'!F$24*Computation!$O147*Computation!$P147*Computation!$Q147</f>
        <v>28.344373563100138</v>
      </c>
      <c r="V147">
        <f t="shared" si="100"/>
        <v>-4.1298261093964292</v>
      </c>
      <c r="W147">
        <f t="shared" si="101"/>
        <v>-2.4122948251028795</v>
      </c>
      <c r="X147">
        <f t="shared" si="102"/>
        <v>-2.6937342040642811</v>
      </c>
      <c r="Z147" s="21">
        <f>IF(F147="","",V147/'Parameters from R'!$D$25)</f>
        <v>-1.0134592340076343</v>
      </c>
      <c r="AA147" s="21">
        <f t="shared" si="105"/>
        <v>15.542042928419516</v>
      </c>
      <c r="AB147" s="21">
        <f t="shared" si="106"/>
        <v>2</v>
      </c>
      <c r="AD147" s="21">
        <f>IF(G147="","",X147/'Parameters from R'!$F$25)</f>
        <v>-0.85228570653176017</v>
      </c>
      <c r="AE147" s="21">
        <f t="shared" si="107"/>
        <v>19.702776864137327</v>
      </c>
      <c r="AF147" s="21">
        <f t="shared" si="108"/>
        <v>2</v>
      </c>
      <c r="AI147">
        <f t="shared" si="109"/>
        <v>-1.0134592340076343</v>
      </c>
      <c r="AJ147">
        <f t="shared" si="110"/>
        <v>-0.85228570653176017</v>
      </c>
      <c r="AL147" s="48">
        <f t="shared" si="111"/>
        <v>1.0717011570479025</v>
      </c>
      <c r="AM147" s="45">
        <f t="shared" si="112"/>
        <v>0.56311484447605964</v>
      </c>
      <c r="AO147" s="60">
        <f t="shared" si="113"/>
        <v>-1.0134592340076343</v>
      </c>
      <c r="AP147" s="60">
        <f t="shared" si="114"/>
        <v>-0.85228570653176017</v>
      </c>
      <c r="AQ147" s="21">
        <f t="shared" si="115"/>
        <v>-0.765340278153815</v>
      </c>
      <c r="AR147" s="21">
        <f t="shared" si="116"/>
        <v>-0.64362586852568404</v>
      </c>
      <c r="AT147" s="55">
        <f t="shared" si="117"/>
        <v>1.8790105258639798</v>
      </c>
      <c r="AV147" s="55">
        <f t="shared" si="118"/>
        <v>1.9981438971101926</v>
      </c>
      <c r="AX147" s="55">
        <f t="shared" si="119"/>
        <v>1.8130779732409106</v>
      </c>
      <c r="AZ147" s="55">
        <f t="shared" si="120"/>
        <v>1.3519873635384552</v>
      </c>
      <c r="BB147" s="55">
        <f t="shared" si="121"/>
        <v>0.6850689335332395</v>
      </c>
      <c r="BD147" s="55">
        <f t="shared" si="122"/>
        <v>8.6145031437065062E-2</v>
      </c>
      <c r="BF147" s="55">
        <f t="shared" si="123"/>
        <v>0.84424419627773095</v>
      </c>
      <c r="BH147" s="55">
        <f t="shared" si="124"/>
        <v>1.4738148353278093</v>
      </c>
      <c r="BJ147" s="56">
        <f t="shared" si="125"/>
        <v>8.6145031437065062E-2</v>
      </c>
      <c r="BK147" s="57" t="str">
        <f t="shared" si="126"/>
        <v/>
      </c>
      <c r="BM147" s="57" t="str">
        <f t="shared" si="127"/>
        <v/>
      </c>
      <c r="BO147" s="57" t="str">
        <f t="shared" si="128"/>
        <v/>
      </c>
      <c r="BQ147" s="57" t="str">
        <f t="shared" si="129"/>
        <v/>
      </c>
      <c r="BS147" s="57" t="str">
        <f t="shared" si="130"/>
        <v/>
      </c>
      <c r="BU147" s="57">
        <f t="shared" si="131"/>
        <v>6</v>
      </c>
      <c r="BW147" s="57" t="str">
        <f t="shared" si="132"/>
        <v/>
      </c>
      <c r="BY147" s="57" t="str">
        <f t="shared" si="133"/>
        <v/>
      </c>
      <c r="CA147" s="58">
        <f t="shared" si="134"/>
        <v>6</v>
      </c>
      <c r="CB147" s="59" t="str">
        <f t="shared" si="135"/>
        <v>Slow-inaccurate</v>
      </c>
      <c r="CI147">
        <f t="shared" si="136"/>
        <v>18</v>
      </c>
      <c r="CJ147">
        <f t="shared" si="137"/>
        <v>-4.1298261093964292</v>
      </c>
      <c r="CK147">
        <f t="shared" si="138"/>
        <v>-2.6937342040642811</v>
      </c>
    </row>
    <row r="148" spans="2:89" x14ac:dyDescent="0.3">
      <c r="B148" s="3">
        <v>148</v>
      </c>
      <c r="C148" s="3">
        <v>39</v>
      </c>
      <c r="D148" s="3">
        <v>13</v>
      </c>
      <c r="E148" s="26">
        <v>1</v>
      </c>
      <c r="F148" s="26">
        <v>22</v>
      </c>
      <c r="G148" s="3">
        <v>24</v>
      </c>
      <c r="J148">
        <f t="shared" si="95"/>
        <v>0.63666666666666671</v>
      </c>
      <c r="K148">
        <f t="shared" si="103"/>
        <v>0.56092554581748644</v>
      </c>
      <c r="L148" s="33">
        <f t="shared" si="104"/>
        <v>22.363981411834271</v>
      </c>
      <c r="M148">
        <f t="shared" si="96"/>
        <v>22.36579454908745</v>
      </c>
      <c r="O148" s="33">
        <f t="shared" si="97"/>
        <v>-6.7407407407407405</v>
      </c>
      <c r="P148" s="33">
        <f t="shared" si="98"/>
        <v>-0.57870370370370416</v>
      </c>
      <c r="Q148" s="33">
        <f t="shared" si="99"/>
        <v>0.5</v>
      </c>
      <c r="S148">
        <f>'Parameters from R'!D$17+'Parameters from R'!D$18*Computation!$O148+'Parameters from R'!D$19*Computation!$P148+'Parameters from R'!D$20*Computation!$O148*Computation!$P148+'Parameters from R'!D$21*Computation!$Q148+'Parameters from R'!D$22*Computation!$O148*Computation!$Q148+'Parameters from R'!D$23*Computation!$P148*Computation!$Q148+'Parameters from R'!D$24*Computation!$O148*Computation!$P148*Computation!$Q148</f>
        <v>27.132883424211247</v>
      </c>
      <c r="T148">
        <f>'Parameters from R'!E$17+'Parameters from R'!E$18*Computation!$O148+'Parameters from R'!E$19*Computation!$P148+'Parameters from R'!E$20*Computation!$O148*Computation!$P148+'Parameters from R'!E$21*Computation!$Q148+'Parameters from R'!E$22*Computation!$O148*Computation!$Q148+'Parameters from R'!E$23*Computation!$P148*Computation!$Q148+'Parameters from R'!E$24*Computation!$O148*Computation!$P148*Computation!$Q148</f>
        <v>30.808470936213993</v>
      </c>
      <c r="U148">
        <f>'Parameters from R'!F$17+'Parameters from R'!F$18*Computation!$O148+'Parameters from R'!F$19*Computation!$P148+'Parameters from R'!F$20*Computation!$O148*Computation!$P148+'Parameters from R'!F$21*Computation!$Q148+'Parameters from R'!F$22*Computation!$O148*Computation!$Q148+'Parameters from R'!F$23*Computation!$P148*Computation!$Q148+'Parameters from R'!F$24*Computation!$O148*Computation!$P148*Computation!$Q148</f>
        <v>28.728878377914949</v>
      </c>
      <c r="V148">
        <f t="shared" si="100"/>
        <v>-5.1328834242112471</v>
      </c>
      <c r="W148">
        <f t="shared" si="101"/>
        <v>-6.8084709362139932</v>
      </c>
      <c r="X148">
        <f t="shared" si="102"/>
        <v>-6.3648969660806785</v>
      </c>
      <c r="Z148" s="21">
        <f>IF(F148="","",V148/'Parameters from R'!$D$25)</f>
        <v>-1.2596094764173682</v>
      </c>
      <c r="AA148" s="21">
        <f t="shared" si="105"/>
        <v>10.390513764536362</v>
      </c>
      <c r="AB148" s="21">
        <f t="shared" si="106"/>
        <v>1</v>
      </c>
      <c r="AD148" s="21">
        <f>IF(G148="","",X148/'Parameters from R'!$F$25)</f>
        <v>-2.013825528722609</v>
      </c>
      <c r="AE148" s="21">
        <f t="shared" si="107"/>
        <v>2.2013927231362693</v>
      </c>
      <c r="AF148" s="21">
        <f t="shared" si="108"/>
        <v>0</v>
      </c>
      <c r="AI148">
        <f t="shared" si="109"/>
        <v>-1.2596094764173682</v>
      </c>
      <c r="AJ148">
        <f t="shared" si="110"/>
        <v>-2.013825528722609</v>
      </c>
      <c r="AL148" s="48">
        <f t="shared" si="111"/>
        <v>2.0210592948746324</v>
      </c>
      <c r="AM148" s="45">
        <f t="shared" si="112"/>
        <v>0.12972475573178588</v>
      </c>
      <c r="AO148" s="60">
        <f t="shared" si="113"/>
        <v>-1.2596094764173682</v>
      </c>
      <c r="AP148" s="60">
        <f t="shared" si="114"/>
        <v>-2.013825528722609</v>
      </c>
      <c r="AQ148" s="21">
        <f t="shared" si="115"/>
        <v>-0.53029211796241416</v>
      </c>
      <c r="AR148" s="21">
        <f t="shared" si="116"/>
        <v>-0.84781499728828646</v>
      </c>
      <c r="AT148" s="55">
        <f t="shared" si="117"/>
        <v>1.7494525532076681</v>
      </c>
      <c r="AV148" s="55">
        <f t="shared" si="118"/>
        <v>1.9871934412105945</v>
      </c>
      <c r="AX148" s="55">
        <f t="shared" si="119"/>
        <v>1.9224021417426098</v>
      </c>
      <c r="AZ148" s="55">
        <f t="shared" si="120"/>
        <v>1.5649425428131236</v>
      </c>
      <c r="BB148" s="55">
        <f t="shared" si="121"/>
        <v>0.96923462797981574</v>
      </c>
      <c r="BD148" s="55">
        <f t="shared" si="122"/>
        <v>0.22596952717036289</v>
      </c>
      <c r="BF148" s="55">
        <f t="shared" si="123"/>
        <v>0.55169738573191307</v>
      </c>
      <c r="BH148" s="55">
        <f t="shared" si="124"/>
        <v>1.2453733728057605</v>
      </c>
      <c r="BJ148" s="56">
        <f t="shared" si="125"/>
        <v>0.22596952717036289</v>
      </c>
      <c r="BK148" s="57" t="str">
        <f t="shared" si="126"/>
        <v/>
      </c>
      <c r="BM148" s="57" t="str">
        <f t="shared" si="127"/>
        <v/>
      </c>
      <c r="BO148" s="57" t="str">
        <f t="shared" si="128"/>
        <v/>
      </c>
      <c r="BQ148" s="57" t="str">
        <f t="shared" si="129"/>
        <v/>
      </c>
      <c r="BS148" s="57" t="str">
        <f t="shared" si="130"/>
        <v/>
      </c>
      <c r="BU148" s="57">
        <f t="shared" si="131"/>
        <v>6</v>
      </c>
      <c r="BW148" s="57" t="str">
        <f t="shared" si="132"/>
        <v/>
      </c>
      <c r="BY148" s="57" t="str">
        <f t="shared" si="133"/>
        <v/>
      </c>
      <c r="CA148" s="58">
        <f t="shared" si="134"/>
        <v>6</v>
      </c>
      <c r="CB148" s="59" t="str">
        <f t="shared" si="135"/>
        <v>Slow-inaccurate</v>
      </c>
      <c r="CI148">
        <f t="shared" si="136"/>
        <v>13</v>
      </c>
      <c r="CJ148">
        <f t="shared" si="137"/>
        <v>-5.1328834242112471</v>
      </c>
      <c r="CK148">
        <f t="shared" si="138"/>
        <v>-6.3648969660806785</v>
      </c>
    </row>
    <row r="149" spans="2:89" x14ac:dyDescent="0.3">
      <c r="B149" s="3">
        <v>212</v>
      </c>
      <c r="C149" s="3">
        <v>41</v>
      </c>
      <c r="D149" s="25">
        <v>10</v>
      </c>
      <c r="E149" s="26">
        <v>1</v>
      </c>
      <c r="F149" s="24">
        <v>23</v>
      </c>
      <c r="G149" s="29">
        <v>28</v>
      </c>
      <c r="J149">
        <f t="shared" si="95"/>
        <v>0.72777777777777786</v>
      </c>
      <c r="K149">
        <f t="shared" si="103"/>
        <v>0.98337702509052527</v>
      </c>
      <c r="L149" s="33">
        <f t="shared" si="104"/>
        <v>25.650639359035857</v>
      </c>
      <c r="M149">
        <f t="shared" si="96"/>
        <v>25.653116876054831</v>
      </c>
      <c r="O149" s="33">
        <f t="shared" si="97"/>
        <v>-4.7407407407407405</v>
      </c>
      <c r="P149" s="33">
        <f t="shared" si="98"/>
        <v>-3.5787037037037042</v>
      </c>
      <c r="Q149" s="33">
        <f t="shared" si="99"/>
        <v>0.5</v>
      </c>
      <c r="S149">
        <f>'Parameters from R'!D$17+'Parameters from R'!D$18*Computation!$O149+'Parameters from R'!D$19*Computation!$P149+'Parameters from R'!D$20*Computation!$O149*Computation!$P149+'Parameters from R'!D$21*Computation!$Q149+'Parameters from R'!D$22*Computation!$O149*Computation!$Q149+'Parameters from R'!D$23*Computation!$P149*Computation!$Q149+'Parameters from R'!D$24*Computation!$O149*Computation!$P149*Computation!$Q149</f>
        <v>27.486366664951991</v>
      </c>
      <c r="T149">
        <f>'Parameters from R'!E$17+'Parameters from R'!E$18*Computation!$O149+'Parameters from R'!E$19*Computation!$P149+'Parameters from R'!E$20*Computation!$O149*Computation!$P149+'Parameters from R'!E$21*Computation!$Q149+'Parameters from R'!E$22*Computation!$O149*Computation!$Q149+'Parameters from R'!E$23*Computation!$P149*Computation!$Q149+'Parameters from R'!E$24*Computation!$O149*Computation!$P149*Computation!$Q149</f>
        <v>30.924171491769549</v>
      </c>
      <c r="U149">
        <f>'Parameters from R'!F$17+'Parameters from R'!F$18*Computation!$O149+'Parameters from R'!F$19*Computation!$P149+'Parameters from R'!F$20*Computation!$O149*Computation!$P149+'Parameters from R'!F$21*Computation!$Q149+'Parameters from R'!F$22*Computation!$O149*Computation!$Q149+'Parameters from R'!F$23*Computation!$P149*Computation!$Q149+'Parameters from R'!F$24*Computation!$O149*Computation!$P149*Computation!$Q149</f>
        <v>28.842229118655691</v>
      </c>
      <c r="V149">
        <f t="shared" si="100"/>
        <v>-4.4863666649519907</v>
      </c>
      <c r="W149">
        <f t="shared" si="101"/>
        <v>-2.9241714917695489</v>
      </c>
      <c r="X149">
        <f t="shared" si="102"/>
        <v>-3.1915897596198342</v>
      </c>
      <c r="Z149" s="21">
        <f>IF(F149="","",V149/'Parameters from R'!$D$25)</f>
        <v>-1.1009542782914248</v>
      </c>
      <c r="AA149" s="21">
        <f t="shared" si="105"/>
        <v>13.545827844900415</v>
      </c>
      <c r="AB149" s="21">
        <f t="shared" si="106"/>
        <v>2</v>
      </c>
      <c r="AD149" s="21">
        <f>IF(G149="","",X149/'Parameters from R'!$F$25)</f>
        <v>-1.0098050242421799</v>
      </c>
      <c r="AE149" s="21">
        <f t="shared" si="107"/>
        <v>15.629435627694285</v>
      </c>
      <c r="AF149" s="21">
        <f t="shared" si="108"/>
        <v>2</v>
      </c>
      <c r="AI149">
        <f t="shared" si="109"/>
        <v>-1.1009542782914248</v>
      </c>
      <c r="AJ149">
        <f t="shared" si="110"/>
        <v>-1.0098050242421799</v>
      </c>
      <c r="AL149" s="48">
        <f t="shared" si="111"/>
        <v>1.2008305893015012</v>
      </c>
      <c r="AM149" s="45">
        <f t="shared" si="112"/>
        <v>0.48626718046341044</v>
      </c>
      <c r="AO149" s="60">
        <f t="shared" si="113"/>
        <v>-1.1009542782914248</v>
      </c>
      <c r="AP149" s="60">
        <f t="shared" si="114"/>
        <v>-1.0098050242421799</v>
      </c>
      <c r="AQ149" s="21">
        <f t="shared" si="115"/>
        <v>-0.73695507415556627</v>
      </c>
      <c r="AR149" s="21">
        <f t="shared" si="116"/>
        <v>-0.67594172727859003</v>
      </c>
      <c r="AT149" s="55">
        <f t="shared" si="117"/>
        <v>1.8638428443168518</v>
      </c>
      <c r="AV149" s="55">
        <f t="shared" si="118"/>
        <v>1.9995344005097162</v>
      </c>
      <c r="AX149" s="55">
        <f t="shared" si="119"/>
        <v>1.8308149700494531</v>
      </c>
      <c r="AZ149" s="55">
        <f t="shared" si="120"/>
        <v>1.3833705567781924</v>
      </c>
      <c r="BB149" s="55">
        <f t="shared" si="121"/>
        <v>0.72532051652277663</v>
      </c>
      <c r="BD149" s="55">
        <f t="shared" si="122"/>
        <v>4.3152997326376653E-2</v>
      </c>
      <c r="BF149" s="55">
        <f t="shared" si="123"/>
        <v>0.80505685851548392</v>
      </c>
      <c r="BH149" s="55">
        <f t="shared" si="124"/>
        <v>1.4443981108542041</v>
      </c>
      <c r="BJ149" s="56">
        <f t="shared" si="125"/>
        <v>4.3152997326376653E-2</v>
      </c>
      <c r="BK149" s="57" t="str">
        <f t="shared" si="126"/>
        <v/>
      </c>
      <c r="BM149" s="57" t="str">
        <f t="shared" si="127"/>
        <v/>
      </c>
      <c r="BO149" s="57" t="str">
        <f t="shared" si="128"/>
        <v/>
      </c>
      <c r="BQ149" s="57" t="str">
        <f t="shared" si="129"/>
        <v/>
      </c>
      <c r="BS149" s="57" t="str">
        <f t="shared" si="130"/>
        <v/>
      </c>
      <c r="BU149" s="57">
        <f t="shared" si="131"/>
        <v>6</v>
      </c>
      <c r="BW149" s="57" t="str">
        <f t="shared" si="132"/>
        <v/>
      </c>
      <c r="BY149" s="57" t="str">
        <f t="shared" si="133"/>
        <v/>
      </c>
      <c r="CA149" s="58">
        <f t="shared" si="134"/>
        <v>6</v>
      </c>
      <c r="CB149" s="59" t="str">
        <f t="shared" si="135"/>
        <v>Slow-inaccurate</v>
      </c>
      <c r="CI149">
        <f t="shared" si="136"/>
        <v>10</v>
      </c>
      <c r="CJ149">
        <f t="shared" si="137"/>
        <v>-4.4863666649519907</v>
      </c>
      <c r="CK149">
        <f t="shared" si="138"/>
        <v>-3.1915897596198342</v>
      </c>
    </row>
    <row r="150" spans="2:89" x14ac:dyDescent="0.3">
      <c r="B150" s="3">
        <v>170</v>
      </c>
      <c r="C150" s="3">
        <v>42</v>
      </c>
      <c r="D150" s="3">
        <v>10</v>
      </c>
      <c r="E150" s="26">
        <v>1</v>
      </c>
      <c r="F150" s="26">
        <v>32</v>
      </c>
      <c r="G150" s="3">
        <v>34</v>
      </c>
      <c r="J150">
        <f t="shared" si="95"/>
        <v>0.86444444444444435</v>
      </c>
      <c r="K150">
        <f t="shared" si="103"/>
        <v>1.8527054794451341</v>
      </c>
      <c r="L150" s="33">
        <f t="shared" si="104"/>
        <v>32.413984768903369</v>
      </c>
      <c r="M150">
        <f t="shared" si="96"/>
        <v>32.419066202762622</v>
      </c>
      <c r="O150" s="33">
        <f t="shared" si="97"/>
        <v>-3.7407407407407405</v>
      </c>
      <c r="P150" s="33">
        <f t="shared" si="98"/>
        <v>-3.5787037037037042</v>
      </c>
      <c r="Q150" s="33">
        <f t="shared" si="99"/>
        <v>0.5</v>
      </c>
      <c r="S150">
        <f>'Parameters from R'!D$17+'Parameters from R'!D$18*Computation!$O150+'Parameters from R'!D$19*Computation!$P150+'Parameters from R'!D$20*Computation!$O150*Computation!$P150+'Parameters from R'!D$21*Computation!$Q150+'Parameters from R'!D$22*Computation!$O150*Computation!$Q150+'Parameters from R'!D$23*Computation!$P150*Computation!$Q150+'Parameters from R'!D$24*Computation!$O150*Computation!$P150*Computation!$Q150</f>
        <v>27.409807729766804</v>
      </c>
      <c r="T150">
        <f>'Parameters from R'!E$17+'Parameters from R'!E$18*Computation!$O150+'Parameters from R'!E$19*Computation!$P150+'Parameters from R'!E$20*Computation!$O150*Computation!$P150+'Parameters from R'!E$21*Computation!$Q150+'Parameters from R'!E$22*Computation!$O150*Computation!$Q150+'Parameters from R'!E$23*Computation!$P150*Computation!$Q150+'Parameters from R'!E$24*Computation!$O150*Computation!$P150*Computation!$Q150</f>
        <v>30.871745102880659</v>
      </c>
      <c r="U150">
        <f>'Parameters from R'!F$17+'Parameters from R'!F$18*Computation!$O150+'Parameters from R'!F$19*Computation!$P150+'Parameters from R'!F$20*Computation!$O150*Computation!$P150+'Parameters from R'!F$21*Computation!$Q150+'Parameters from R'!F$22*Computation!$O150*Computation!$Q150+'Parameters from R'!F$23*Computation!$P150*Computation!$Q150+'Parameters from R'!F$24*Computation!$O150*Computation!$P150*Computation!$Q150</f>
        <v>28.790098933470507</v>
      </c>
      <c r="V150">
        <f t="shared" si="100"/>
        <v>4.5901922702331959</v>
      </c>
      <c r="W150">
        <f t="shared" si="101"/>
        <v>3.1282548971193407</v>
      </c>
      <c r="X150">
        <f t="shared" si="102"/>
        <v>3.623885835432862</v>
      </c>
      <c r="Z150" s="21">
        <f>IF(F150="","",V150/'Parameters from R'!$D$25)</f>
        <v>1.126433079483383</v>
      </c>
      <c r="AA150" s="21">
        <f t="shared" si="105"/>
        <v>87.000887420171111</v>
      </c>
      <c r="AB150" s="21">
        <f t="shared" si="106"/>
        <v>4</v>
      </c>
      <c r="AD150" s="21">
        <f>IF(G150="","",X150/'Parameters from R'!$F$25)</f>
        <v>1.14658160964148</v>
      </c>
      <c r="AE150" s="21">
        <f t="shared" si="107"/>
        <v>87.422270966095226</v>
      </c>
      <c r="AF150" s="21">
        <f t="shared" si="108"/>
        <v>4</v>
      </c>
      <c r="AI150">
        <f t="shared" si="109"/>
        <v>1.126433079483383</v>
      </c>
      <c r="AJ150">
        <f t="shared" si="110"/>
        <v>1.14658160964148</v>
      </c>
      <c r="AL150" s="48">
        <f t="shared" si="111"/>
        <v>1.2891244764377596</v>
      </c>
      <c r="AM150" s="45">
        <f t="shared" si="112"/>
        <v>0.43564788816097688</v>
      </c>
      <c r="AO150" s="60">
        <f t="shared" si="113"/>
        <v>1.126433079483383</v>
      </c>
      <c r="AP150" s="60">
        <f t="shared" si="114"/>
        <v>1.14658160964148</v>
      </c>
      <c r="AQ150" s="21">
        <f t="shared" si="115"/>
        <v>0.70081128999085895</v>
      </c>
      <c r="AR150" s="21">
        <f t="shared" si="116"/>
        <v>0.71334671501405844</v>
      </c>
      <c r="AT150" s="55">
        <f t="shared" si="117"/>
        <v>0.77354858930663317</v>
      </c>
      <c r="AV150" s="55">
        <f t="shared" si="118"/>
        <v>8.8639710946452968E-3</v>
      </c>
      <c r="AX150" s="55">
        <f t="shared" si="119"/>
        <v>0.75717010636440429</v>
      </c>
      <c r="AZ150" s="55">
        <f t="shared" si="120"/>
        <v>1.4079318988935796</v>
      </c>
      <c r="BB150" s="55">
        <f t="shared" si="121"/>
        <v>1.8443488227506526</v>
      </c>
      <c r="BD150" s="55">
        <f t="shared" si="122"/>
        <v>1.9999803574076507</v>
      </c>
      <c r="BF150" s="55">
        <f t="shared" si="123"/>
        <v>1.8511330125164203</v>
      </c>
      <c r="BH150" s="55">
        <f t="shared" si="124"/>
        <v>1.4204674470321099</v>
      </c>
      <c r="BJ150" s="56">
        <f t="shared" si="125"/>
        <v>8.8639710946452968E-3</v>
      </c>
      <c r="BK150" s="57" t="str">
        <f t="shared" si="126"/>
        <v/>
      </c>
      <c r="BM150" s="57">
        <f t="shared" si="127"/>
        <v>2</v>
      </c>
      <c r="BO150" s="57" t="str">
        <f t="shared" si="128"/>
        <v/>
      </c>
      <c r="BQ150" s="57" t="str">
        <f t="shared" si="129"/>
        <v/>
      </c>
      <c r="BS150" s="57" t="str">
        <f t="shared" si="130"/>
        <v/>
      </c>
      <c r="BU150" s="57" t="str">
        <f t="shared" si="131"/>
        <v/>
      </c>
      <c r="BW150" s="57" t="str">
        <f t="shared" si="132"/>
        <v/>
      </c>
      <c r="BY150" s="57" t="str">
        <f t="shared" si="133"/>
        <v/>
      </c>
      <c r="CA150" s="58">
        <f t="shared" si="134"/>
        <v>2</v>
      </c>
      <c r="CB150" s="59" t="str">
        <f t="shared" si="135"/>
        <v>Fast-hyperaccurate</v>
      </c>
      <c r="CI150">
        <f t="shared" si="136"/>
        <v>10</v>
      </c>
      <c r="CJ150">
        <f t="shared" si="137"/>
        <v>4.5901922702331959</v>
      </c>
      <c r="CK150">
        <f t="shared" si="138"/>
        <v>3.623885835432862</v>
      </c>
    </row>
    <row r="151" spans="2:89" x14ac:dyDescent="0.3">
      <c r="B151" s="3">
        <v>161</v>
      </c>
      <c r="C151" s="3">
        <v>44</v>
      </c>
      <c r="D151" s="3">
        <v>14</v>
      </c>
      <c r="E151" s="26">
        <v>1</v>
      </c>
      <c r="F151" s="26">
        <v>35</v>
      </c>
      <c r="G151" s="3">
        <v>31</v>
      </c>
      <c r="J151">
        <f t="shared" si="95"/>
        <v>0.79611111111111121</v>
      </c>
      <c r="K151">
        <f t="shared" si="103"/>
        <v>1.3621635797736023</v>
      </c>
      <c r="L151" s="33">
        <f t="shared" si="104"/>
        <v>28.597585698020296</v>
      </c>
      <c r="M151">
        <f t="shared" si="96"/>
        <v>28.600934947570003</v>
      </c>
      <c r="O151" s="33">
        <f t="shared" si="97"/>
        <v>-1.7407407407407405</v>
      </c>
      <c r="P151" s="33">
        <f t="shared" si="98"/>
        <v>0.42129629629629584</v>
      </c>
      <c r="Q151" s="33">
        <f t="shared" si="99"/>
        <v>0.5</v>
      </c>
      <c r="S151">
        <f>'Parameters from R'!D$17+'Parameters from R'!D$18*Computation!$O151+'Parameters from R'!D$19*Computation!$P151+'Parameters from R'!D$20*Computation!$O151*Computation!$P151+'Parameters from R'!D$21*Computation!$Q151+'Parameters from R'!D$22*Computation!$O151*Computation!$Q151+'Parameters from R'!D$23*Computation!$P151*Computation!$Q151+'Parameters from R'!D$24*Computation!$O151*Computation!$P151*Computation!$Q151</f>
        <v>26.971021711248287</v>
      </c>
      <c r="T151">
        <f>'Parameters from R'!E$17+'Parameters from R'!E$18*Computation!$O151+'Parameters from R'!E$19*Computation!$P151+'Parameters from R'!E$20*Computation!$O151*Computation!$P151+'Parameters from R'!E$21*Computation!$Q151+'Parameters from R'!E$22*Computation!$O151*Computation!$Q151+'Parameters from R'!E$23*Computation!$P151*Computation!$Q151+'Parameters from R'!E$24*Computation!$O151*Computation!$P151*Computation!$Q151</f>
        <v>30.639621213991774</v>
      </c>
      <c r="U151">
        <f>'Parameters from R'!F$17+'Parameters from R'!F$18*Computation!$O151+'Parameters from R'!F$19*Computation!$P151+'Parameters from R'!F$20*Computation!$O151*Computation!$P151+'Parameters from R'!F$21*Computation!$Q151+'Parameters from R'!F$22*Computation!$O151*Computation!$Q151+'Parameters from R'!F$23*Computation!$P151*Computation!$Q151+'Parameters from R'!F$24*Computation!$O151*Computation!$P151*Computation!$Q151</f>
        <v>28.553290414951988</v>
      </c>
      <c r="V151">
        <f t="shared" si="100"/>
        <v>8.0289782887517127</v>
      </c>
      <c r="W151">
        <f t="shared" si="101"/>
        <v>0.36037878600822637</v>
      </c>
      <c r="X151">
        <f t="shared" si="102"/>
        <v>4.4295283068308322E-2</v>
      </c>
      <c r="Z151" s="21">
        <f>IF(F151="","",V151/'Parameters from R'!$D$25)</f>
        <v>1.9703110907910499</v>
      </c>
      <c r="AA151" s="21">
        <f t="shared" si="105"/>
        <v>97.559863593910023</v>
      </c>
      <c r="AB151" s="21">
        <f t="shared" si="106"/>
        <v>4</v>
      </c>
      <c r="AD151" s="21">
        <f>IF(G151="","",X151/'Parameters from R'!$F$25)</f>
        <v>1.4014833597515763E-2</v>
      </c>
      <c r="AE151" s="21">
        <f t="shared" si="107"/>
        <v>50.559092665007491</v>
      </c>
      <c r="AF151" s="21">
        <f t="shared" si="108"/>
        <v>4</v>
      </c>
      <c r="AI151">
        <f t="shared" si="109"/>
        <v>1.9703110907910499</v>
      </c>
      <c r="AJ151">
        <f t="shared" si="110"/>
        <v>1.4014833597515763E-2</v>
      </c>
      <c r="AL151" s="48">
        <f t="shared" si="111"/>
        <v>2.35910216831746</v>
      </c>
      <c r="AM151" s="45">
        <f t="shared" si="112"/>
        <v>6.1872372707973189E-2</v>
      </c>
      <c r="AO151" s="60">
        <f t="shared" si="113"/>
        <v>1.9703110907910499</v>
      </c>
      <c r="AP151" s="60">
        <f t="shared" si="114"/>
        <v>1.4014833597515763E-2</v>
      </c>
      <c r="AQ151" s="21">
        <f t="shared" si="115"/>
        <v>0.99997470353637852</v>
      </c>
      <c r="AR151" s="21">
        <f t="shared" si="116"/>
        <v>7.1128255519086088E-3</v>
      </c>
      <c r="AT151" s="55">
        <f t="shared" si="117"/>
        <v>7.1128705346685285E-3</v>
      </c>
      <c r="AV151" s="55">
        <f t="shared" si="118"/>
        <v>0.75879058894172868</v>
      </c>
      <c r="AX151" s="55">
        <f t="shared" si="119"/>
        <v>1.409175059705565</v>
      </c>
      <c r="AZ151" s="55">
        <f t="shared" si="120"/>
        <v>1.8450254018329555</v>
      </c>
      <c r="BB151" s="55">
        <f t="shared" si="121"/>
        <v>1.9999873517281945</v>
      </c>
      <c r="BD151" s="55">
        <f t="shared" si="122"/>
        <v>1.8504693572533064</v>
      </c>
      <c r="BF151" s="55">
        <f t="shared" si="123"/>
        <v>1.4192341776830972</v>
      </c>
      <c r="BH151" s="55">
        <f t="shared" si="124"/>
        <v>0.77193345995049445</v>
      </c>
      <c r="BJ151" s="56">
        <f t="shared" si="125"/>
        <v>7.1128705346685285E-3</v>
      </c>
      <c r="BK151" s="57">
        <f t="shared" si="126"/>
        <v>1</v>
      </c>
      <c r="BM151" s="57" t="str">
        <f t="shared" si="127"/>
        <v/>
      </c>
      <c r="BO151" s="57" t="str">
        <f t="shared" si="128"/>
        <v/>
      </c>
      <c r="BQ151" s="57" t="str">
        <f t="shared" si="129"/>
        <v/>
      </c>
      <c r="BS151" s="57" t="str">
        <f t="shared" si="130"/>
        <v/>
      </c>
      <c r="BU151" s="57" t="str">
        <f t="shared" si="131"/>
        <v/>
      </c>
      <c r="BW151" s="57" t="str">
        <f t="shared" si="132"/>
        <v/>
      </c>
      <c r="BY151" s="57" t="str">
        <f t="shared" si="133"/>
        <v/>
      </c>
      <c r="CA151" s="58">
        <f t="shared" si="134"/>
        <v>1</v>
      </c>
      <c r="CB151" s="59" t="str">
        <f t="shared" si="135"/>
        <v>Fast</v>
      </c>
      <c r="CI151">
        <f t="shared" si="136"/>
        <v>14</v>
      </c>
      <c r="CJ151">
        <f t="shared" si="137"/>
        <v>8.0289782887517127</v>
      </c>
      <c r="CK151">
        <f t="shared" si="138"/>
        <v>4.4295283068308322E-2</v>
      </c>
    </row>
    <row r="152" spans="2:89" x14ac:dyDescent="0.3">
      <c r="B152" s="3">
        <v>142</v>
      </c>
      <c r="C152" s="3">
        <v>46</v>
      </c>
      <c r="D152" s="3">
        <v>13</v>
      </c>
      <c r="E152" s="26">
        <v>1</v>
      </c>
      <c r="F152" s="3">
        <v>33</v>
      </c>
      <c r="G152" s="3">
        <v>32</v>
      </c>
      <c r="J152">
        <f t="shared" si="95"/>
        <v>0.81888888888888878</v>
      </c>
      <c r="K152">
        <f t="shared" si="103"/>
        <v>1.5088376913825734</v>
      </c>
      <c r="L152" s="33">
        <f t="shared" si="104"/>
        <v>29.738705230606403</v>
      </c>
      <c r="M152">
        <f t="shared" si="96"/>
        <v>29.742488137206898</v>
      </c>
      <c r="O152" s="33">
        <f t="shared" si="97"/>
        <v>0.25925925925925952</v>
      </c>
      <c r="P152" s="33">
        <f t="shared" si="98"/>
        <v>-0.57870370370370416</v>
      </c>
      <c r="Q152" s="33">
        <f t="shared" si="99"/>
        <v>0.5</v>
      </c>
      <c r="S152">
        <f>'Parameters from R'!D$17+'Parameters from R'!D$18*Computation!$O152+'Parameters from R'!D$19*Computation!$P152+'Parameters from R'!D$20*Computation!$O152*Computation!$P152+'Parameters from R'!D$21*Computation!$Q152+'Parameters from R'!D$22*Computation!$O152*Computation!$Q152+'Parameters from R'!D$23*Computation!$P152*Computation!$Q152+'Parameters from R'!D$24*Computation!$O152*Computation!$P152*Computation!$Q152</f>
        <v>27.006260877914954</v>
      </c>
      <c r="T152">
        <f>'Parameters from R'!E$17+'Parameters from R'!E$18*Computation!$O152+'Parameters from R'!E$19*Computation!$P152+'Parameters from R'!E$20*Computation!$O152*Computation!$P152+'Parameters from R'!E$21*Computation!$Q152+'Parameters from R'!E$22*Computation!$O152*Computation!$Q152+'Parameters from R'!E$23*Computation!$P152*Computation!$Q152+'Parameters from R'!E$24*Computation!$O152*Computation!$P152*Computation!$Q152</f>
        <v>30.616626213991772</v>
      </c>
      <c r="U152">
        <f>'Parameters from R'!F$17+'Parameters from R'!F$18*Computation!$O152+'Parameters from R'!F$19*Computation!$P152+'Parameters from R'!F$20*Computation!$O152*Computation!$P152+'Parameters from R'!F$21*Computation!$Q152+'Parameters from R'!F$22*Computation!$O152*Computation!$Q152+'Parameters from R'!F$23*Computation!$P152*Computation!$Q152+'Parameters from R'!F$24*Computation!$O152*Computation!$P152*Computation!$Q152</f>
        <v>28.529447081618653</v>
      </c>
      <c r="V152">
        <f t="shared" si="100"/>
        <v>5.9937391220850458</v>
      </c>
      <c r="W152">
        <f t="shared" si="101"/>
        <v>1.383373786008228</v>
      </c>
      <c r="X152">
        <f t="shared" si="102"/>
        <v>1.2092581489877503</v>
      </c>
      <c r="Z152" s="21">
        <f>IF(F152="","",V152/'Parameters from R'!$D$25)</f>
        <v>1.4708634452402332</v>
      </c>
      <c r="AA152" s="21">
        <f t="shared" si="105"/>
        <v>92.933597490083073</v>
      </c>
      <c r="AB152" s="21">
        <f t="shared" si="106"/>
        <v>4</v>
      </c>
      <c r="AD152" s="21">
        <f>IF(G152="","",X152/'Parameters from R'!$F$25)</f>
        <v>0.38260398310059807</v>
      </c>
      <c r="AE152" s="21">
        <f t="shared" si="107"/>
        <v>64.899329174822526</v>
      </c>
      <c r="AF152" s="21">
        <f t="shared" si="108"/>
        <v>4</v>
      </c>
      <c r="AI152">
        <f t="shared" si="109"/>
        <v>1.4708634452402332</v>
      </c>
      <c r="AJ152">
        <f t="shared" si="110"/>
        <v>0.38260398310059807</v>
      </c>
      <c r="AL152" s="48">
        <f t="shared" si="111"/>
        <v>1.5604741947786005</v>
      </c>
      <c r="AM152" s="45">
        <f t="shared" si="112"/>
        <v>0.29595736970857112</v>
      </c>
      <c r="AO152" s="60">
        <f t="shared" si="113"/>
        <v>1.4708634452402332</v>
      </c>
      <c r="AP152" s="60">
        <f t="shared" si="114"/>
        <v>0.38260398310059807</v>
      </c>
      <c r="AQ152" s="21">
        <f t="shared" si="115"/>
        <v>0.96779373913056577</v>
      </c>
      <c r="AR152" s="21">
        <f t="shared" si="116"/>
        <v>0.25174447064370292</v>
      </c>
      <c r="AT152" s="55">
        <f t="shared" si="117"/>
        <v>0.25379622089162057</v>
      </c>
      <c r="AV152" s="55">
        <f t="shared" si="118"/>
        <v>0.52470231932499056</v>
      </c>
      <c r="AX152" s="55">
        <f t="shared" si="119"/>
        <v>1.223319687862741</v>
      </c>
      <c r="AZ152" s="55">
        <f t="shared" si="120"/>
        <v>1.7356977233439743</v>
      </c>
      <c r="BB152" s="55">
        <f t="shared" si="121"/>
        <v>1.98383151458513</v>
      </c>
      <c r="BD152" s="55">
        <f t="shared" si="122"/>
        <v>1.929944941208162</v>
      </c>
      <c r="BF152" s="55">
        <f t="shared" si="123"/>
        <v>1.5822417455267084</v>
      </c>
      <c r="BH152" s="55">
        <f t="shared" si="124"/>
        <v>0.99365658714595395</v>
      </c>
      <c r="BJ152" s="56">
        <f t="shared" si="125"/>
        <v>0.25379622089162057</v>
      </c>
      <c r="BK152" s="57">
        <f t="shared" si="126"/>
        <v>1</v>
      </c>
      <c r="BM152" s="57" t="str">
        <f t="shared" si="127"/>
        <v/>
      </c>
      <c r="BO152" s="57" t="str">
        <f t="shared" si="128"/>
        <v/>
      </c>
      <c r="BQ152" s="57" t="str">
        <f t="shared" si="129"/>
        <v/>
      </c>
      <c r="BS152" s="57" t="str">
        <f t="shared" si="130"/>
        <v/>
      </c>
      <c r="BU152" s="57" t="str">
        <f t="shared" si="131"/>
        <v/>
      </c>
      <c r="BW152" s="57" t="str">
        <f t="shared" si="132"/>
        <v/>
      </c>
      <c r="BY152" s="57" t="str">
        <f t="shared" si="133"/>
        <v/>
      </c>
      <c r="CA152" s="58">
        <f t="shared" si="134"/>
        <v>1</v>
      </c>
      <c r="CB152" s="59" t="str">
        <f t="shared" si="135"/>
        <v>Fast</v>
      </c>
      <c r="CI152">
        <f t="shared" si="136"/>
        <v>13</v>
      </c>
      <c r="CJ152">
        <f t="shared" si="137"/>
        <v>5.9937391220850458</v>
      </c>
      <c r="CK152">
        <f t="shared" si="138"/>
        <v>1.2092581489877503</v>
      </c>
    </row>
    <row r="153" spans="2:89" x14ac:dyDescent="0.3">
      <c r="B153" s="3">
        <v>143</v>
      </c>
      <c r="C153" s="3">
        <v>47</v>
      </c>
      <c r="D153" s="3">
        <v>13</v>
      </c>
      <c r="E153" s="26">
        <v>1</v>
      </c>
      <c r="F153" s="3">
        <v>32</v>
      </c>
      <c r="G153" s="3">
        <v>31</v>
      </c>
      <c r="J153">
        <f t="shared" si="95"/>
        <v>0.79611111111111121</v>
      </c>
      <c r="K153">
        <f t="shared" si="103"/>
        <v>1.3621635797736023</v>
      </c>
      <c r="L153" s="33">
        <f t="shared" si="104"/>
        <v>28.597585698020296</v>
      </c>
      <c r="M153">
        <f t="shared" si="96"/>
        <v>28.600934947570003</v>
      </c>
      <c r="O153" s="33">
        <f t="shared" si="97"/>
        <v>1.2592592592592595</v>
      </c>
      <c r="P153" s="33">
        <f t="shared" si="98"/>
        <v>-0.57870370370370416</v>
      </c>
      <c r="Q153" s="33">
        <f t="shared" si="99"/>
        <v>0.5</v>
      </c>
      <c r="S153">
        <f>'Parameters from R'!D$17+'Parameters from R'!D$18*Computation!$O153+'Parameters from R'!D$19*Computation!$P153+'Parameters from R'!D$20*Computation!$O153*Computation!$P153+'Parameters from R'!D$21*Computation!$Q153+'Parameters from R'!D$22*Computation!$O153*Computation!$Q153+'Parameters from R'!D$23*Computation!$P153*Computation!$Q153+'Parameters from R'!D$24*Computation!$O153*Computation!$P153*Computation!$Q153</f>
        <v>26.988171942729767</v>
      </c>
      <c r="T153">
        <f>'Parameters from R'!E$17+'Parameters from R'!E$18*Computation!$O153+'Parameters from R'!E$19*Computation!$P153+'Parameters from R'!E$20*Computation!$O153*Computation!$P153+'Parameters from R'!E$21*Computation!$Q153+'Parameters from R'!E$22*Computation!$O153*Computation!$Q153+'Parameters from R'!E$23*Computation!$P153*Computation!$Q153+'Parameters from R'!E$24*Computation!$O153*Computation!$P153*Computation!$Q153</f>
        <v>30.58921982510288</v>
      </c>
      <c r="U153">
        <f>'Parameters from R'!F$17+'Parameters from R'!F$18*Computation!$O153+'Parameters from R'!F$19*Computation!$P153+'Parameters from R'!F$20*Computation!$O153*Computation!$P153+'Parameters from R'!F$21*Computation!$Q153+'Parameters from R'!F$22*Computation!$O153*Computation!$Q153+'Parameters from R'!F$23*Computation!$P153*Computation!$Q153+'Parameters from R'!F$24*Computation!$O153*Computation!$P153*Computation!$Q153</f>
        <v>28.500956896433468</v>
      </c>
      <c r="V153">
        <f t="shared" si="100"/>
        <v>5.0118280572702325</v>
      </c>
      <c r="W153">
        <f t="shared" si="101"/>
        <v>0.41078017489711982</v>
      </c>
      <c r="X153">
        <f t="shared" si="102"/>
        <v>9.6628801586827962E-2</v>
      </c>
      <c r="Z153" s="21">
        <f>IF(F153="","",V153/'Parameters from R'!$D$25)</f>
        <v>1.2299024921030857</v>
      </c>
      <c r="AA153" s="21">
        <f t="shared" si="105"/>
        <v>89.063318954761968</v>
      </c>
      <c r="AB153" s="21">
        <f t="shared" si="106"/>
        <v>4</v>
      </c>
      <c r="AD153" s="21">
        <f>IF(G153="","",X153/'Parameters from R'!$F$25)</f>
        <v>3.0572929692725417E-2</v>
      </c>
      <c r="AE153" s="21">
        <f t="shared" si="107"/>
        <v>51.219493448484556</v>
      </c>
      <c r="AF153" s="21">
        <f t="shared" si="108"/>
        <v>4</v>
      </c>
      <c r="AI153">
        <f t="shared" si="109"/>
        <v>1.2299024921030857</v>
      </c>
      <c r="AJ153">
        <f t="shared" si="110"/>
        <v>3.0572929692725417E-2</v>
      </c>
      <c r="AL153" s="48">
        <f t="shared" si="111"/>
        <v>1.4583296446604792</v>
      </c>
      <c r="AM153" s="45">
        <f t="shared" si="112"/>
        <v>0.34529274820240341</v>
      </c>
      <c r="AO153" s="60">
        <f t="shared" si="113"/>
        <v>1.2299024921030857</v>
      </c>
      <c r="AP153" s="60">
        <f t="shared" si="114"/>
        <v>3.0572929692725417E-2</v>
      </c>
      <c r="AQ153" s="21">
        <f t="shared" si="115"/>
        <v>0.99969118275531799</v>
      </c>
      <c r="AR153" s="21">
        <f t="shared" si="116"/>
        <v>2.4850334429807903E-2</v>
      </c>
      <c r="AT153" s="55">
        <f t="shared" si="117"/>
        <v>2.4852253204969345E-2</v>
      </c>
      <c r="AV153" s="55">
        <f t="shared" si="118"/>
        <v>0.74234728475457323</v>
      </c>
      <c r="AX153" s="55">
        <f t="shared" si="119"/>
        <v>1.3965311780051257</v>
      </c>
      <c r="AZ153" s="55">
        <f t="shared" si="120"/>
        <v>1.8381058589910511</v>
      </c>
      <c r="BB153" s="55">
        <f t="shared" si="121"/>
        <v>1.999845585416693</v>
      </c>
      <c r="BD153" s="55">
        <f t="shared" si="122"/>
        <v>1.857126950108019</v>
      </c>
      <c r="BF153" s="55">
        <f t="shared" si="123"/>
        <v>1.4316775715431236</v>
      </c>
      <c r="BH153" s="55">
        <f t="shared" si="124"/>
        <v>0.78826826090029167</v>
      </c>
      <c r="BJ153" s="56">
        <f t="shared" si="125"/>
        <v>2.4852253204969345E-2</v>
      </c>
      <c r="BK153" s="57">
        <f t="shared" si="126"/>
        <v>1</v>
      </c>
      <c r="BM153" s="57" t="str">
        <f t="shared" si="127"/>
        <v/>
      </c>
      <c r="BO153" s="57" t="str">
        <f t="shared" si="128"/>
        <v/>
      </c>
      <c r="BQ153" s="57" t="str">
        <f t="shared" si="129"/>
        <v/>
      </c>
      <c r="BS153" s="57" t="str">
        <f t="shared" si="130"/>
        <v/>
      </c>
      <c r="BU153" s="57" t="str">
        <f t="shared" si="131"/>
        <v/>
      </c>
      <c r="BW153" s="57" t="str">
        <f t="shared" si="132"/>
        <v/>
      </c>
      <c r="BY153" s="57" t="str">
        <f t="shared" si="133"/>
        <v/>
      </c>
      <c r="CA153" s="58">
        <f t="shared" si="134"/>
        <v>1</v>
      </c>
      <c r="CB153" s="59" t="str">
        <f t="shared" si="135"/>
        <v>Fast</v>
      </c>
      <c r="CI153">
        <f t="shared" si="136"/>
        <v>13</v>
      </c>
      <c r="CJ153">
        <f t="shared" si="137"/>
        <v>5.0118280572702325</v>
      </c>
      <c r="CK153">
        <f t="shared" si="138"/>
        <v>9.6628801586827962E-2</v>
      </c>
    </row>
    <row r="154" spans="2:89" x14ac:dyDescent="0.3">
      <c r="B154" s="3">
        <v>84</v>
      </c>
      <c r="C154" s="3">
        <v>48</v>
      </c>
      <c r="D154" s="3">
        <v>11</v>
      </c>
      <c r="E154" s="26">
        <v>1</v>
      </c>
      <c r="F154" s="3">
        <v>32</v>
      </c>
      <c r="G154" s="3">
        <v>31</v>
      </c>
      <c r="J154">
        <f t="shared" si="95"/>
        <v>0.79611111111111121</v>
      </c>
      <c r="K154">
        <f t="shared" si="103"/>
        <v>1.3621635797736023</v>
      </c>
      <c r="L154" s="33">
        <f t="shared" si="104"/>
        <v>28.597585698020296</v>
      </c>
      <c r="M154">
        <f t="shared" si="96"/>
        <v>28.600934947570003</v>
      </c>
      <c r="O154" s="33">
        <f t="shared" si="97"/>
        <v>2.2592592592592595</v>
      </c>
      <c r="P154" s="33">
        <f t="shared" si="98"/>
        <v>-2.5787037037037042</v>
      </c>
      <c r="Q154" s="33">
        <f t="shared" si="99"/>
        <v>0.5</v>
      </c>
      <c r="S154">
        <f>'Parameters from R'!D$17+'Parameters from R'!D$18*Computation!$O154+'Parameters from R'!D$19*Computation!$P154+'Parameters from R'!D$20*Computation!$O154*Computation!$P154+'Parameters from R'!D$21*Computation!$Q154+'Parameters from R'!D$22*Computation!$O154*Computation!$Q154+'Parameters from R'!D$23*Computation!$P154*Computation!$Q154+'Parameters from R'!D$24*Computation!$O154*Computation!$P154*Computation!$Q154</f>
        <v>26.95699708161866</v>
      </c>
      <c r="T154">
        <f>'Parameters from R'!E$17+'Parameters from R'!E$18*Computation!$O154+'Parameters from R'!E$19*Computation!$P154+'Parameters from R'!E$20*Computation!$O154*Computation!$P154+'Parameters from R'!E$21*Computation!$Q154+'Parameters from R'!E$22*Computation!$O154*Computation!$Q154+'Parameters from R'!E$23*Computation!$P154*Computation!$Q154+'Parameters from R'!E$24*Computation!$O154*Computation!$P154*Computation!$Q154</f>
        <v>30.558728991769549</v>
      </c>
      <c r="U154">
        <f>'Parameters from R'!F$17+'Parameters from R'!F$18*Computation!$O154+'Parameters from R'!F$19*Computation!$P154+'Parameters from R'!F$20*Computation!$O154*Computation!$P154+'Parameters from R'!F$21*Computation!$Q154+'Parameters from R'!F$22*Computation!$O154*Computation!$Q154+'Parameters from R'!F$23*Computation!$P154*Computation!$Q154+'Parameters from R'!F$24*Computation!$O154*Computation!$P154*Computation!$Q154</f>
        <v>28.47570078532236</v>
      </c>
      <c r="V154">
        <f t="shared" si="100"/>
        <v>5.0430029183813403</v>
      </c>
      <c r="W154">
        <f t="shared" si="101"/>
        <v>0.4412710082304514</v>
      </c>
      <c r="X154">
        <f t="shared" si="102"/>
        <v>0.12188491269793644</v>
      </c>
      <c r="Z154" s="21">
        <f>IF(F154="","",V154/'Parameters from R'!$D$25)</f>
        <v>1.237552802315923</v>
      </c>
      <c r="AA154" s="21">
        <f t="shared" si="105"/>
        <v>89.205903791760434</v>
      </c>
      <c r="AB154" s="21">
        <f t="shared" si="106"/>
        <v>4</v>
      </c>
      <c r="AD154" s="21">
        <f>IF(G154="","",X154/'Parameters from R'!$F$25)</f>
        <v>3.8563852653906362E-2</v>
      </c>
      <c r="AE154" s="21">
        <f t="shared" si="107"/>
        <v>51.53809388773373</v>
      </c>
      <c r="AF154" s="21">
        <f t="shared" si="108"/>
        <v>4</v>
      </c>
      <c r="AI154">
        <f t="shared" si="109"/>
        <v>1.237552802315923</v>
      </c>
      <c r="AJ154">
        <f t="shared" si="110"/>
        <v>3.8563852653906362E-2</v>
      </c>
      <c r="AL154" s="48">
        <f t="shared" si="111"/>
        <v>1.4623836135670401</v>
      </c>
      <c r="AM154" s="45">
        <f t="shared" si="112"/>
        <v>0.34325457133761006</v>
      </c>
      <c r="AO154" s="60">
        <f t="shared" si="113"/>
        <v>1.237552802315923</v>
      </c>
      <c r="AP154" s="60">
        <f t="shared" si="114"/>
        <v>3.8563852653906362E-2</v>
      </c>
      <c r="AQ154" s="21">
        <f t="shared" si="115"/>
        <v>0.99951483751305825</v>
      </c>
      <c r="AR154" s="21">
        <f t="shared" si="116"/>
        <v>3.1146261272338761E-2</v>
      </c>
      <c r="AT154" s="55">
        <f t="shared" si="117"/>
        <v>3.1150039709180545E-2</v>
      </c>
      <c r="AV154" s="55">
        <f t="shared" si="118"/>
        <v>0.73649514315257736</v>
      </c>
      <c r="AX154" s="55">
        <f t="shared" si="119"/>
        <v>1.3920156168144531</v>
      </c>
      <c r="AZ154" s="55">
        <f t="shared" si="120"/>
        <v>1.8356143314693179</v>
      </c>
      <c r="BB154" s="55">
        <f t="shared" si="121"/>
        <v>1.9997574040433295</v>
      </c>
      <c r="BD154" s="55">
        <f t="shared" si="122"/>
        <v>1.8594555396977539</v>
      </c>
      <c r="BF154" s="55">
        <f t="shared" si="123"/>
        <v>1.4360684254396368</v>
      </c>
      <c r="BH154" s="55">
        <f t="shared" si="124"/>
        <v>0.79405291140102885</v>
      </c>
      <c r="BJ154" s="56">
        <f t="shared" si="125"/>
        <v>3.1150039709180545E-2</v>
      </c>
      <c r="BK154" s="57">
        <f t="shared" si="126"/>
        <v>1</v>
      </c>
      <c r="BM154" s="57" t="str">
        <f t="shared" si="127"/>
        <v/>
      </c>
      <c r="BO154" s="57" t="str">
        <f t="shared" si="128"/>
        <v/>
      </c>
      <c r="BQ154" s="57" t="str">
        <f t="shared" si="129"/>
        <v/>
      </c>
      <c r="BS154" s="57" t="str">
        <f t="shared" si="130"/>
        <v/>
      </c>
      <c r="BU154" s="57" t="str">
        <f t="shared" si="131"/>
        <v/>
      </c>
      <c r="BW154" s="57" t="str">
        <f t="shared" si="132"/>
        <v/>
      </c>
      <c r="BY154" s="57" t="str">
        <f t="shared" si="133"/>
        <v/>
      </c>
      <c r="CA154" s="58">
        <f t="shared" si="134"/>
        <v>1</v>
      </c>
      <c r="CB154" s="59" t="str">
        <f t="shared" si="135"/>
        <v>Fast</v>
      </c>
      <c r="CI154">
        <f t="shared" si="136"/>
        <v>11</v>
      </c>
      <c r="CJ154">
        <f t="shared" si="137"/>
        <v>5.0430029183813403</v>
      </c>
      <c r="CK154">
        <f t="shared" si="138"/>
        <v>0.12188491269793644</v>
      </c>
    </row>
    <row r="155" spans="2:89" x14ac:dyDescent="0.3">
      <c r="B155" s="3">
        <v>123</v>
      </c>
      <c r="C155" s="3">
        <v>48</v>
      </c>
      <c r="D155" s="3">
        <v>13</v>
      </c>
      <c r="E155" s="26">
        <v>1</v>
      </c>
      <c r="F155" s="28">
        <v>29</v>
      </c>
      <c r="G155" s="27">
        <v>31</v>
      </c>
      <c r="J155">
        <f t="shared" si="95"/>
        <v>0.79611111111111121</v>
      </c>
      <c r="K155">
        <f t="shared" si="103"/>
        <v>1.3621635797736023</v>
      </c>
      <c r="L155" s="33">
        <f t="shared" si="104"/>
        <v>28.597585698020296</v>
      </c>
      <c r="M155">
        <f t="shared" si="96"/>
        <v>28.600934947570003</v>
      </c>
      <c r="O155" s="33">
        <f t="shared" si="97"/>
        <v>2.2592592592592595</v>
      </c>
      <c r="P155" s="33">
        <f t="shared" si="98"/>
        <v>-0.57870370370370416</v>
      </c>
      <c r="Q155" s="33">
        <f t="shared" si="99"/>
        <v>0.5</v>
      </c>
      <c r="S155">
        <f>'Parameters from R'!D$17+'Parameters from R'!D$18*Computation!$O155+'Parameters from R'!D$19*Computation!$P155+'Parameters from R'!D$20*Computation!$O155*Computation!$P155+'Parameters from R'!D$21*Computation!$Q155+'Parameters from R'!D$22*Computation!$O155*Computation!$Q155+'Parameters from R'!D$23*Computation!$P155*Computation!$Q155+'Parameters from R'!D$24*Computation!$O155*Computation!$P155*Computation!$Q155</f>
        <v>26.970083007544584</v>
      </c>
      <c r="T155">
        <f>'Parameters from R'!E$17+'Parameters from R'!E$18*Computation!$O155+'Parameters from R'!E$19*Computation!$P155+'Parameters from R'!E$20*Computation!$O155*Computation!$P155+'Parameters from R'!E$21*Computation!$Q155+'Parameters from R'!E$22*Computation!$O155*Computation!$Q155+'Parameters from R'!E$23*Computation!$P155*Computation!$Q155+'Parameters from R'!E$24*Computation!$O155*Computation!$P155*Computation!$Q155</f>
        <v>30.561813436213992</v>
      </c>
      <c r="U155">
        <f>'Parameters from R'!F$17+'Parameters from R'!F$18*Computation!$O155+'Parameters from R'!F$19*Computation!$P155+'Parameters from R'!F$20*Computation!$O155*Computation!$P155+'Parameters from R'!F$21*Computation!$Q155+'Parameters from R'!F$22*Computation!$O155*Computation!$Q155+'Parameters from R'!F$23*Computation!$P155*Computation!$Q155+'Parameters from R'!F$24*Computation!$O155*Computation!$P155*Computation!$Q155</f>
        <v>28.472466711248284</v>
      </c>
      <c r="V155">
        <f t="shared" si="100"/>
        <v>2.0299169924554157</v>
      </c>
      <c r="W155">
        <f t="shared" si="101"/>
        <v>0.43818656378600807</v>
      </c>
      <c r="X155">
        <f t="shared" si="102"/>
        <v>0.12511898677201216</v>
      </c>
      <c r="Z155" s="21">
        <f>IF(F155="","",V155/'Parameters from R'!$D$25)</f>
        <v>0.49814158411953324</v>
      </c>
      <c r="AA155" s="21">
        <f t="shared" si="105"/>
        <v>69.080787377964796</v>
      </c>
      <c r="AB155" s="21">
        <f t="shared" si="106"/>
        <v>4</v>
      </c>
      <c r="AD155" s="21">
        <f>IF(G155="","",X155/'Parameters from R'!$F$25)</f>
        <v>3.9587099529207165E-2</v>
      </c>
      <c r="AE155" s="21">
        <f t="shared" si="107"/>
        <v>51.578884376896994</v>
      </c>
      <c r="AF155" s="21">
        <f t="shared" si="108"/>
        <v>4</v>
      </c>
      <c r="AI155">
        <f t="shared" si="109"/>
        <v>0.49814158411953324</v>
      </c>
      <c r="AJ155">
        <f t="shared" si="110"/>
        <v>3.9587099529207165E-2</v>
      </c>
      <c r="AL155" s="48">
        <f t="shared" si="111"/>
        <v>0.5737519740764162</v>
      </c>
      <c r="AM155" s="45">
        <f t="shared" si="112"/>
        <v>0.84823660745928509</v>
      </c>
      <c r="AO155" s="60">
        <f t="shared" si="113"/>
        <v>0.49814158411953324</v>
      </c>
      <c r="AP155" s="60">
        <f t="shared" si="114"/>
        <v>3.9587099529207165E-2</v>
      </c>
      <c r="AQ155" s="21">
        <f t="shared" si="115"/>
        <v>0.99685717178094502</v>
      </c>
      <c r="AR155" s="21">
        <f t="shared" si="116"/>
        <v>7.9219814875416697E-2</v>
      </c>
      <c r="AT155" s="55">
        <f t="shared" si="117"/>
        <v>7.928213189685164E-2</v>
      </c>
      <c r="AV155" s="55">
        <f t="shared" si="118"/>
        <v>0.69151813520181893</v>
      </c>
      <c r="AX155" s="55">
        <f t="shared" si="119"/>
        <v>1.357041034843518</v>
      </c>
      <c r="AZ155" s="55">
        <f t="shared" si="120"/>
        <v>1.8159667385379057</v>
      </c>
      <c r="BB155" s="55">
        <f t="shared" si="121"/>
        <v>1.9984279680693746</v>
      </c>
      <c r="BD155" s="55">
        <f t="shared" si="122"/>
        <v>1.8766466552569236</v>
      </c>
      <c r="BF155" s="55">
        <f t="shared" si="123"/>
        <v>1.4691629010258982</v>
      </c>
      <c r="BH155" s="55">
        <f t="shared" si="124"/>
        <v>0.83801241310854191</v>
      </c>
      <c r="BJ155" s="56">
        <f t="shared" si="125"/>
        <v>7.928213189685164E-2</v>
      </c>
      <c r="BK155" s="57">
        <f t="shared" si="126"/>
        <v>1</v>
      </c>
      <c r="BM155" s="57" t="str">
        <f t="shared" si="127"/>
        <v/>
      </c>
      <c r="BO155" s="57" t="str">
        <f t="shared" si="128"/>
        <v/>
      </c>
      <c r="BQ155" s="57" t="str">
        <f t="shared" si="129"/>
        <v/>
      </c>
      <c r="BS155" s="57" t="str">
        <f t="shared" si="130"/>
        <v/>
      </c>
      <c r="BU155" s="57" t="str">
        <f t="shared" si="131"/>
        <v/>
      </c>
      <c r="BW155" s="57" t="str">
        <f t="shared" si="132"/>
        <v/>
      </c>
      <c r="BY155" s="57" t="str">
        <f t="shared" si="133"/>
        <v/>
      </c>
      <c r="CA155" s="58">
        <f t="shared" si="134"/>
        <v>1</v>
      </c>
      <c r="CB155" s="59" t="str">
        <f t="shared" si="135"/>
        <v>Fast</v>
      </c>
      <c r="CI155">
        <f t="shared" si="136"/>
        <v>13</v>
      </c>
      <c r="CJ155">
        <f t="shared" si="137"/>
        <v>2.0299169924554157</v>
      </c>
      <c r="CK155">
        <f t="shared" si="138"/>
        <v>0.12511898677201216</v>
      </c>
    </row>
    <row r="156" spans="2:89" x14ac:dyDescent="0.3">
      <c r="B156" s="3">
        <v>174</v>
      </c>
      <c r="C156" s="3">
        <v>48</v>
      </c>
      <c r="D156" s="3">
        <v>17</v>
      </c>
      <c r="E156" s="26">
        <v>1</v>
      </c>
      <c r="F156" s="26">
        <v>25</v>
      </c>
      <c r="G156" s="26">
        <v>35</v>
      </c>
      <c r="J156">
        <f t="shared" si="95"/>
        <v>0.88722222222222213</v>
      </c>
      <c r="K156">
        <f t="shared" si="103"/>
        <v>2.0626761691732241</v>
      </c>
      <c r="L156" s="33">
        <f t="shared" si="104"/>
        <v>34.047549497477085</v>
      </c>
      <c r="M156">
        <f t="shared" si="96"/>
        <v>34.053669963349464</v>
      </c>
      <c r="O156" s="33">
        <f t="shared" si="97"/>
        <v>2.2592592592592595</v>
      </c>
      <c r="P156" s="33">
        <f t="shared" si="98"/>
        <v>3.4212962962962958</v>
      </c>
      <c r="Q156" s="33">
        <f t="shared" si="99"/>
        <v>0.5</v>
      </c>
      <c r="S156">
        <f>'Parameters from R'!D$17+'Parameters from R'!D$18*Computation!$O156+'Parameters from R'!D$19*Computation!$P156+'Parameters from R'!D$20*Computation!$O156*Computation!$P156+'Parameters from R'!D$21*Computation!$Q156+'Parameters from R'!D$22*Computation!$O156*Computation!$Q156+'Parameters from R'!D$23*Computation!$P156*Computation!$Q156+'Parameters from R'!D$24*Computation!$O156*Computation!$P156*Computation!$Q156</f>
        <v>26.996254859396437</v>
      </c>
      <c r="T156">
        <f>'Parameters from R'!E$17+'Parameters from R'!E$18*Computation!$O156+'Parameters from R'!E$19*Computation!$P156+'Parameters from R'!E$20*Computation!$O156*Computation!$P156+'Parameters from R'!E$21*Computation!$Q156+'Parameters from R'!E$22*Computation!$O156*Computation!$Q156+'Parameters from R'!E$23*Computation!$P156*Computation!$Q156+'Parameters from R'!E$24*Computation!$O156*Computation!$P156*Computation!$Q156</f>
        <v>30.567982325102882</v>
      </c>
      <c r="U156">
        <f>'Parameters from R'!F$17+'Parameters from R'!F$18*Computation!$O156+'Parameters from R'!F$19*Computation!$P156+'Parameters from R'!F$20*Computation!$O156*Computation!$P156+'Parameters from R'!F$21*Computation!$Q156+'Parameters from R'!F$22*Computation!$O156*Computation!$Q156+'Parameters from R'!F$23*Computation!$P156*Computation!$Q156+'Parameters from R'!F$24*Computation!$O156*Computation!$P156*Computation!$Q156</f>
        <v>28.46599856310014</v>
      </c>
      <c r="V156">
        <f t="shared" si="100"/>
        <v>-1.9962548593964371</v>
      </c>
      <c r="W156">
        <f t="shared" si="101"/>
        <v>4.4320176748971178</v>
      </c>
      <c r="X156">
        <f t="shared" si="102"/>
        <v>5.5815509343769456</v>
      </c>
      <c r="Z156" s="21">
        <f>IF(F156="","",V156/'Parameters from R'!$D$25)</f>
        <v>-0.4898808974268431</v>
      </c>
      <c r="AA156" s="21">
        <f t="shared" si="105"/>
        <v>31.210909061070545</v>
      </c>
      <c r="AB156" s="21">
        <f t="shared" si="106"/>
        <v>3</v>
      </c>
      <c r="AD156" s="21">
        <f>IF(G156="","",X156/'Parameters from R'!$F$25)</f>
        <v>1.7659782744975465</v>
      </c>
      <c r="AE156" s="21">
        <f t="shared" si="107"/>
        <v>96.130025310215629</v>
      </c>
      <c r="AF156" s="21">
        <f t="shared" si="108"/>
        <v>4</v>
      </c>
      <c r="AI156">
        <f t="shared" si="109"/>
        <v>-0.4898808974268431</v>
      </c>
      <c r="AJ156">
        <f t="shared" si="110"/>
        <v>1.7659782744975465</v>
      </c>
      <c r="AL156" s="48">
        <f t="shared" si="111"/>
        <v>2.4980575977906962</v>
      </c>
      <c r="AM156" s="45">
        <f t="shared" si="112"/>
        <v>4.4150727200296891E-2</v>
      </c>
      <c r="AO156" s="60">
        <f t="shared" si="113"/>
        <v>-0.4898808974268431</v>
      </c>
      <c r="AP156" s="60">
        <f t="shared" si="114"/>
        <v>1.7659782744975465</v>
      </c>
      <c r="AQ156" s="21">
        <f t="shared" si="115"/>
        <v>-0.26730514515537573</v>
      </c>
      <c r="AR156" s="21">
        <f t="shared" si="116"/>
        <v>0.963611934013617</v>
      </c>
      <c r="AT156" s="55">
        <f t="shared" si="117"/>
        <v>1.5920459447863782</v>
      </c>
      <c r="AV156" s="55">
        <f t="shared" si="118"/>
        <v>1.0076078084374971</v>
      </c>
      <c r="AX156" s="55">
        <f t="shared" si="119"/>
        <v>0.269770517241536</v>
      </c>
      <c r="AZ156" s="55">
        <f t="shared" si="120"/>
        <v>0.50913688972862059</v>
      </c>
      <c r="BB156" s="55">
        <f t="shared" si="121"/>
        <v>1.210532820574993</v>
      </c>
      <c r="BD156" s="55">
        <f t="shared" si="122"/>
        <v>1.7276361029961673</v>
      </c>
      <c r="BF156" s="55">
        <f t="shared" si="123"/>
        <v>1.9817224497964476</v>
      </c>
      <c r="BH156" s="55">
        <f t="shared" si="124"/>
        <v>1.9341095179739607</v>
      </c>
      <c r="BJ156" s="56">
        <f t="shared" si="125"/>
        <v>0.269770517241536</v>
      </c>
      <c r="BK156" s="57" t="str">
        <f t="shared" si="126"/>
        <v/>
      </c>
      <c r="BM156" s="57" t="str">
        <f t="shared" si="127"/>
        <v/>
      </c>
      <c r="BO156" s="57">
        <f t="shared" si="128"/>
        <v>3</v>
      </c>
      <c r="BQ156" s="57" t="str">
        <f t="shared" si="129"/>
        <v/>
      </c>
      <c r="BS156" s="57" t="str">
        <f t="shared" si="130"/>
        <v/>
      </c>
      <c r="BU156" s="57" t="str">
        <f t="shared" si="131"/>
        <v/>
      </c>
      <c r="BW156" s="57" t="str">
        <f t="shared" si="132"/>
        <v/>
      </c>
      <c r="BY156" s="57" t="str">
        <f t="shared" si="133"/>
        <v/>
      </c>
      <c r="CA156" s="58">
        <f t="shared" si="134"/>
        <v>3</v>
      </c>
      <c r="CB156" s="59" t="str">
        <f t="shared" si="135"/>
        <v>Hyperaccurate</v>
      </c>
      <c r="CI156">
        <f t="shared" si="136"/>
        <v>17</v>
      </c>
      <c r="CJ156">
        <f t="shared" si="137"/>
        <v>-1.9962548593964371</v>
      </c>
      <c r="CK156">
        <f t="shared" si="138"/>
        <v>5.5815509343769456</v>
      </c>
    </row>
    <row r="157" spans="2:89" x14ac:dyDescent="0.3">
      <c r="B157" s="3">
        <v>215</v>
      </c>
      <c r="C157" s="3">
        <v>49</v>
      </c>
      <c r="D157" s="25">
        <v>8</v>
      </c>
      <c r="E157" s="26">
        <v>1</v>
      </c>
      <c r="F157" s="26">
        <v>27</v>
      </c>
      <c r="G157" s="3">
        <v>30</v>
      </c>
      <c r="J157">
        <f t="shared" si="95"/>
        <v>0.77333333333333343</v>
      </c>
      <c r="K157">
        <f t="shared" si="103"/>
        <v>1.2272296664902038</v>
      </c>
      <c r="L157" s="33">
        <f t="shared" si="104"/>
        <v>27.547804503732515</v>
      </c>
      <c r="M157">
        <f t="shared" si="96"/>
        <v>27.550806037906881</v>
      </c>
      <c r="O157" s="33">
        <f t="shared" si="97"/>
        <v>3.2592592592592595</v>
      </c>
      <c r="P157" s="33">
        <f t="shared" si="98"/>
        <v>-5.5787037037037042</v>
      </c>
      <c r="Q157" s="33">
        <f t="shared" si="99"/>
        <v>0.5</v>
      </c>
      <c r="S157">
        <f>'Parameters from R'!D$17+'Parameters from R'!D$18*Computation!$O157+'Parameters from R'!D$19*Computation!$P157+'Parameters from R'!D$20*Computation!$O157*Computation!$P157+'Parameters from R'!D$21*Computation!$Q157+'Parameters from R'!D$22*Computation!$O157*Computation!$Q157+'Parameters from R'!D$23*Computation!$P157*Computation!$Q157+'Parameters from R'!D$24*Computation!$O157*Computation!$P157*Computation!$Q157</f>
        <v>26.821829257544582</v>
      </c>
      <c r="T157">
        <f>'Parameters from R'!E$17+'Parameters from R'!E$18*Computation!$O157+'Parameters from R'!E$19*Computation!$P157+'Parameters from R'!E$20*Computation!$O157*Computation!$P157+'Parameters from R'!E$21*Computation!$Q157+'Parameters from R'!E$22*Computation!$O157*Computation!$Q157+'Parameters from R'!E$23*Computation!$P157*Computation!$Q157+'Parameters from R'!E$24*Computation!$O157*Computation!$P157*Computation!$Q157</f>
        <v>30.484995936213995</v>
      </c>
      <c r="U157">
        <f>'Parameters from R'!F$17+'Parameters from R'!F$18*Computation!$O157+'Parameters from R'!F$19*Computation!$P157+'Parameters from R'!F$20*Computation!$O157*Computation!$P157+'Parameters from R'!F$21*Computation!$Q157+'Parameters from R'!F$22*Computation!$O157*Computation!$Q157+'Parameters from R'!F$23*Computation!$P157*Computation!$Q157+'Parameters from R'!F$24*Computation!$O157*Computation!$P157*Computation!$Q157</f>
        <v>28.412661711248283</v>
      </c>
      <c r="V157">
        <f t="shared" si="100"/>
        <v>0.17817074245541775</v>
      </c>
      <c r="W157">
        <f t="shared" si="101"/>
        <v>-0.48499593621399484</v>
      </c>
      <c r="X157">
        <f t="shared" si="102"/>
        <v>-0.86485720751576878</v>
      </c>
      <c r="Z157" s="21">
        <f>IF(F157="","",V157/'Parameters from R'!$D$25)</f>
        <v>4.3723096176034669E-2</v>
      </c>
      <c r="AA157" s="21">
        <f t="shared" si="105"/>
        <v>51.743743563356894</v>
      </c>
      <c r="AB157" s="21">
        <f t="shared" si="106"/>
        <v>4</v>
      </c>
      <c r="AD157" s="21">
        <f>IF(G157="","",X157/'Parameters from R'!$F$25)</f>
        <v>-0.27363703332144806</v>
      </c>
      <c r="AE157" s="21">
        <f t="shared" si="107"/>
        <v>39.218178566610348</v>
      </c>
      <c r="AF157" s="21">
        <f t="shared" si="108"/>
        <v>3</v>
      </c>
      <c r="AI157">
        <f t="shared" si="109"/>
        <v>4.3723096176034669E-2</v>
      </c>
      <c r="AJ157">
        <f t="shared" si="110"/>
        <v>-0.27363703332144806</v>
      </c>
      <c r="AL157" s="48">
        <f t="shared" si="111"/>
        <v>0.36074863876616992</v>
      </c>
      <c r="AM157" s="45">
        <f t="shared" si="112"/>
        <v>0.93700206754702642</v>
      </c>
      <c r="AO157" s="60">
        <f t="shared" si="113"/>
        <v>4.3723096176034669E-2</v>
      </c>
      <c r="AP157" s="60">
        <f t="shared" si="114"/>
        <v>-0.27363703332144806</v>
      </c>
      <c r="AQ157" s="21">
        <f t="shared" si="115"/>
        <v>0.15778350005027247</v>
      </c>
      <c r="AR157" s="21">
        <f t="shared" si="116"/>
        <v>-0.98747372983380455</v>
      </c>
      <c r="AT157" s="55">
        <f t="shared" si="117"/>
        <v>1.2978570799203797</v>
      </c>
      <c r="AV157" s="55">
        <f t="shared" si="118"/>
        <v>1.781392482169025</v>
      </c>
      <c r="AX157" s="55">
        <f t="shared" si="119"/>
        <v>1.9937270273704997</v>
      </c>
      <c r="AZ157" s="55">
        <f t="shared" si="120"/>
        <v>1.9025347058353239</v>
      </c>
      <c r="BB157" s="55">
        <f t="shared" si="121"/>
        <v>1.5216987218567757</v>
      </c>
      <c r="BD157" s="55">
        <f t="shared" si="122"/>
        <v>0.909197901708797</v>
      </c>
      <c r="BF157" s="55">
        <f t="shared" si="123"/>
        <v>0.15827994292515668</v>
      </c>
      <c r="BH157" s="55">
        <f t="shared" si="124"/>
        <v>0.61673470235758332</v>
      </c>
      <c r="BJ157" s="56">
        <f t="shared" si="125"/>
        <v>0.15827994292515668</v>
      </c>
      <c r="BK157" s="57" t="str">
        <f t="shared" si="126"/>
        <v/>
      </c>
      <c r="BM157" s="57" t="str">
        <f t="shared" si="127"/>
        <v/>
      </c>
      <c r="BO157" s="57" t="str">
        <f t="shared" si="128"/>
        <v/>
      </c>
      <c r="BQ157" s="57" t="str">
        <f t="shared" si="129"/>
        <v/>
      </c>
      <c r="BS157" s="57" t="str">
        <f t="shared" si="130"/>
        <v/>
      </c>
      <c r="BU157" s="57" t="str">
        <f t="shared" si="131"/>
        <v/>
      </c>
      <c r="BW157" s="57">
        <f t="shared" si="132"/>
        <v>7</v>
      </c>
      <c r="BY157" s="57" t="str">
        <f t="shared" si="133"/>
        <v/>
      </c>
      <c r="CA157" s="58">
        <f t="shared" si="134"/>
        <v>7</v>
      </c>
      <c r="CB157" s="59" t="str">
        <f t="shared" si="135"/>
        <v>Inaccurate</v>
      </c>
      <c r="CI157">
        <f t="shared" si="136"/>
        <v>8</v>
      </c>
      <c r="CJ157">
        <f t="shared" si="137"/>
        <v>0.17817074245541775</v>
      </c>
      <c r="CK157">
        <f t="shared" si="138"/>
        <v>-0.86485720751576878</v>
      </c>
    </row>
    <row r="158" spans="2:89" x14ac:dyDescent="0.3">
      <c r="B158" s="3">
        <v>155</v>
      </c>
      <c r="C158" s="3">
        <v>49</v>
      </c>
      <c r="D158" s="26">
        <v>18</v>
      </c>
      <c r="E158" s="26">
        <v>1</v>
      </c>
      <c r="F158" s="26">
        <v>24</v>
      </c>
      <c r="G158" s="26">
        <v>32</v>
      </c>
      <c r="J158">
        <f t="shared" si="95"/>
        <v>0.81888888888888878</v>
      </c>
      <c r="K158">
        <f t="shared" si="103"/>
        <v>1.5088376913825734</v>
      </c>
      <c r="L158" s="33">
        <f t="shared" si="104"/>
        <v>29.738705230606403</v>
      </c>
      <c r="M158">
        <f t="shared" si="96"/>
        <v>29.742488137206898</v>
      </c>
      <c r="O158" s="33">
        <f t="shared" si="97"/>
        <v>3.2592592592592595</v>
      </c>
      <c r="P158" s="33">
        <f t="shared" si="98"/>
        <v>4.4212962962962958</v>
      </c>
      <c r="Q158" s="33">
        <f t="shared" si="99"/>
        <v>0.5</v>
      </c>
      <c r="S158">
        <f>'Parameters from R'!D$17+'Parameters from R'!D$18*Computation!$O158+'Parameters from R'!D$19*Computation!$P158+'Parameters from R'!D$20*Computation!$O158*Computation!$P158+'Parameters from R'!D$21*Computation!$Q158+'Parameters from R'!D$22*Computation!$O158*Computation!$Q158+'Parameters from R'!D$23*Computation!$P158*Computation!$Q158+'Parameters from R'!D$24*Computation!$O158*Computation!$P158*Computation!$Q158</f>
        <v>27.082158887174209</v>
      </c>
      <c r="T158">
        <f>'Parameters from R'!E$17+'Parameters from R'!E$18*Computation!$O158+'Parameters from R'!E$19*Computation!$P158+'Parameters from R'!E$20*Computation!$O158*Computation!$P158+'Parameters from R'!E$21*Computation!$Q158+'Parameters from R'!E$22*Computation!$O158*Computation!$Q158+'Parameters from R'!E$23*Computation!$P158*Computation!$Q158+'Parameters from R'!E$24*Computation!$O158*Computation!$P158*Computation!$Q158</f>
        <v>30.583818158436216</v>
      </c>
      <c r="U158">
        <f>'Parameters from R'!F$17+'Parameters from R'!F$18*Computation!$O158+'Parameters from R'!F$19*Computation!$P158+'Parameters from R'!F$20*Computation!$O158*Computation!$P158+'Parameters from R'!F$21*Computation!$Q158+'Parameters from R'!F$22*Computation!$O158*Computation!$Q158+'Parameters from R'!F$23*Computation!$P158*Computation!$Q158+'Parameters from R'!F$24*Computation!$O158*Computation!$P158*Computation!$Q158</f>
        <v>28.475291340877916</v>
      </c>
      <c r="V158">
        <f t="shared" si="100"/>
        <v>-3.0821588871742094</v>
      </c>
      <c r="W158">
        <f t="shared" si="101"/>
        <v>1.4161818415637839</v>
      </c>
      <c r="X158">
        <f t="shared" si="102"/>
        <v>1.2634138897284863</v>
      </c>
      <c r="Z158" s="21">
        <f>IF(F158="","",V158/'Parameters from R'!$D$25)</f>
        <v>-0.75636172132727264</v>
      </c>
      <c r="AA158" s="21">
        <f t="shared" si="105"/>
        <v>22.471617587434061</v>
      </c>
      <c r="AB158" s="21">
        <f t="shared" si="106"/>
        <v>2</v>
      </c>
      <c r="AD158" s="21">
        <f>IF(G158="","",X158/'Parameters from R'!$F$25)</f>
        <v>0.39973862232756008</v>
      </c>
      <c r="AE158" s="21">
        <f t="shared" si="107"/>
        <v>65.532547898722626</v>
      </c>
      <c r="AF158" s="21">
        <f t="shared" si="108"/>
        <v>4</v>
      </c>
      <c r="AI158">
        <f t="shared" si="109"/>
        <v>-0.75636172132727264</v>
      </c>
      <c r="AJ158">
        <f t="shared" si="110"/>
        <v>0.39973862232756008</v>
      </c>
      <c r="AL158" s="48">
        <f t="shared" si="111"/>
        <v>1.2419094381009097</v>
      </c>
      <c r="AM158" s="45">
        <f t="shared" si="112"/>
        <v>0.46247187891596298</v>
      </c>
      <c r="AO158" s="60">
        <f t="shared" si="113"/>
        <v>-0.75636172132727264</v>
      </c>
      <c r="AP158" s="60">
        <f t="shared" si="114"/>
        <v>0.39973862232756008</v>
      </c>
      <c r="AQ158" s="21">
        <f t="shared" si="115"/>
        <v>-0.88412032813055186</v>
      </c>
      <c r="AR158" s="21">
        <f t="shared" si="116"/>
        <v>0.46725929138576272</v>
      </c>
      <c r="AT158" s="55">
        <f t="shared" si="117"/>
        <v>1.9411956769633254</v>
      </c>
      <c r="AV158" s="55">
        <f t="shared" si="118"/>
        <v>1.6092018306568598</v>
      </c>
      <c r="AX158" s="55">
        <f t="shared" si="119"/>
        <v>1.0322215930838079</v>
      </c>
      <c r="AZ158" s="55">
        <f t="shared" si="120"/>
        <v>0.29809497507578825</v>
      </c>
      <c r="BB158" s="55">
        <f t="shared" si="121"/>
        <v>0.48141390064984213</v>
      </c>
      <c r="BD158" s="55">
        <f t="shared" si="122"/>
        <v>1.1876318740294107</v>
      </c>
      <c r="BF158" s="55">
        <f t="shared" si="123"/>
        <v>1.7130436604977484</v>
      </c>
      <c r="BH158" s="55">
        <f t="shared" si="124"/>
        <v>1.9776600784347558</v>
      </c>
      <c r="BJ158" s="56">
        <f t="shared" si="125"/>
        <v>0.29809497507578825</v>
      </c>
      <c r="BK158" s="57" t="str">
        <f t="shared" si="126"/>
        <v/>
      </c>
      <c r="BM158" s="57" t="str">
        <f t="shared" si="127"/>
        <v/>
      </c>
      <c r="BO158" s="57" t="str">
        <f t="shared" si="128"/>
        <v/>
      </c>
      <c r="BQ158" s="57">
        <f t="shared" si="129"/>
        <v>4</v>
      </c>
      <c r="BS158" s="57" t="str">
        <f t="shared" si="130"/>
        <v/>
      </c>
      <c r="BU158" s="57" t="str">
        <f t="shared" si="131"/>
        <v/>
      </c>
      <c r="BW158" s="57" t="str">
        <f t="shared" si="132"/>
        <v/>
      </c>
      <c r="BY158" s="57" t="str">
        <f t="shared" si="133"/>
        <v/>
      </c>
      <c r="CA158" s="58">
        <f t="shared" si="134"/>
        <v>4</v>
      </c>
      <c r="CB158" s="59" t="str">
        <f t="shared" si="135"/>
        <v>Slow-hyperaccurate</v>
      </c>
      <c r="CI158">
        <f t="shared" si="136"/>
        <v>18</v>
      </c>
      <c r="CJ158">
        <f t="shared" si="137"/>
        <v>-3.0821588871742094</v>
      </c>
      <c r="CK158">
        <f t="shared" si="138"/>
        <v>1.2634138897284863</v>
      </c>
    </row>
    <row r="159" spans="2:89" x14ac:dyDescent="0.3">
      <c r="B159" s="3">
        <v>157</v>
      </c>
      <c r="C159" s="3">
        <v>51</v>
      </c>
      <c r="D159" s="3">
        <v>13</v>
      </c>
      <c r="E159" s="26">
        <v>1</v>
      </c>
      <c r="F159" s="26">
        <v>21</v>
      </c>
      <c r="G159" s="3">
        <v>27</v>
      </c>
      <c r="J159">
        <f t="shared" si="95"/>
        <v>0.70500000000000007</v>
      </c>
      <c r="K159">
        <f t="shared" si="103"/>
        <v>0.87122244647244917</v>
      </c>
      <c r="L159" s="33">
        <f t="shared" si="104"/>
        <v>24.778080603260019</v>
      </c>
      <c r="M159">
        <f t="shared" si="96"/>
        <v>24.780355266863637</v>
      </c>
      <c r="O159" s="33">
        <f t="shared" si="97"/>
        <v>5.2592592592592595</v>
      </c>
      <c r="P159" s="33">
        <f t="shared" si="98"/>
        <v>-0.57870370370370416</v>
      </c>
      <c r="Q159" s="33">
        <f t="shared" si="99"/>
        <v>0.5</v>
      </c>
      <c r="S159">
        <f>'Parameters from R'!D$17+'Parameters from R'!D$18*Computation!$O159+'Parameters from R'!D$19*Computation!$P159+'Parameters from R'!D$20*Computation!$O159*Computation!$P159+'Parameters from R'!D$21*Computation!$Q159+'Parameters from R'!D$22*Computation!$O159*Computation!$Q159+'Parameters from R'!D$23*Computation!$P159*Computation!$Q159+'Parameters from R'!D$24*Computation!$O159*Computation!$P159*Computation!$Q159</f>
        <v>26.915816201989028</v>
      </c>
      <c r="T159">
        <f>'Parameters from R'!E$17+'Parameters from R'!E$18*Computation!$O159+'Parameters from R'!E$19*Computation!$P159+'Parameters from R'!E$20*Computation!$O159*Computation!$P159+'Parameters from R'!E$21*Computation!$Q159+'Parameters from R'!E$22*Computation!$O159*Computation!$Q159+'Parameters from R'!E$23*Computation!$P159*Computation!$Q159+'Parameters from R'!E$24*Computation!$O159*Computation!$P159*Computation!$Q159</f>
        <v>30.479594269547324</v>
      </c>
      <c r="U159">
        <f>'Parameters from R'!F$17+'Parameters from R'!F$18*Computation!$O159+'Parameters from R'!F$19*Computation!$P159+'Parameters from R'!F$20*Computation!$O159*Computation!$P159+'Parameters from R'!F$21*Computation!$Q159+'Parameters from R'!F$22*Computation!$O159*Computation!$Q159+'Parameters from R'!F$23*Computation!$P159*Computation!$Q159+'Parameters from R'!F$24*Computation!$O159*Computation!$P159*Computation!$Q159</f>
        <v>28.386996155692728</v>
      </c>
      <c r="V159">
        <f t="shared" si="100"/>
        <v>-5.9158162019890277</v>
      </c>
      <c r="W159">
        <f t="shared" si="101"/>
        <v>-3.4795942695473236</v>
      </c>
      <c r="X159">
        <f t="shared" si="102"/>
        <v>-3.608915552432709</v>
      </c>
      <c r="Z159" s="21">
        <f>IF(F159="","",V159/'Parameters from R'!$D$25)</f>
        <v>-1.4517411624079204</v>
      </c>
      <c r="AA159" s="21">
        <f t="shared" si="105"/>
        <v>7.3286794674069773</v>
      </c>
      <c r="AB159" s="21">
        <f t="shared" si="106"/>
        <v>1</v>
      </c>
      <c r="AD159" s="21">
        <f>IF(G159="","",X159/'Parameters from R'!$F$25)</f>
        <v>-1.1418450776538345</v>
      </c>
      <c r="AE159" s="21">
        <f t="shared" si="107"/>
        <v>12.675921066116441</v>
      </c>
      <c r="AF159" s="21">
        <f t="shared" si="108"/>
        <v>2</v>
      </c>
      <c r="AI159">
        <f t="shared" si="109"/>
        <v>-1.4517411624079204</v>
      </c>
      <c r="AJ159">
        <f t="shared" si="110"/>
        <v>-1.1418450776538345</v>
      </c>
      <c r="AL159" s="48">
        <f t="shared" si="111"/>
        <v>1.506962669976573</v>
      </c>
      <c r="AM159" s="45">
        <f t="shared" si="112"/>
        <v>0.32127165247248857</v>
      </c>
      <c r="AO159" s="60">
        <f t="shared" si="113"/>
        <v>-1.4517411624079204</v>
      </c>
      <c r="AP159" s="60">
        <f t="shared" si="114"/>
        <v>-1.1418450776538345</v>
      </c>
      <c r="AQ159" s="21">
        <f t="shared" si="115"/>
        <v>-0.78600489376509208</v>
      </c>
      <c r="AR159" s="21">
        <f t="shared" si="116"/>
        <v>-0.61822027383233413</v>
      </c>
      <c r="AT159" s="55">
        <f t="shared" si="117"/>
        <v>1.8899761341165617</v>
      </c>
      <c r="AV159" s="55">
        <f t="shared" si="118"/>
        <v>1.9964654458922932</v>
      </c>
      <c r="AX159" s="55">
        <f t="shared" si="119"/>
        <v>1.799010991535257</v>
      </c>
      <c r="AZ159" s="55">
        <f t="shared" si="120"/>
        <v>1.3276734217922261</v>
      </c>
      <c r="BB159" s="55">
        <f t="shared" si="121"/>
        <v>0.65420960897086777</v>
      </c>
      <c r="BD159" s="55">
        <f t="shared" si="122"/>
        <v>0.11885168639143209</v>
      </c>
      <c r="BF159" s="55">
        <f t="shared" si="123"/>
        <v>0.87381888989385648</v>
      </c>
      <c r="BH159" s="55">
        <f t="shared" si="124"/>
        <v>1.4957550885979034</v>
      </c>
      <c r="BJ159" s="56">
        <f t="shared" si="125"/>
        <v>0.11885168639143209</v>
      </c>
      <c r="BK159" s="57" t="str">
        <f t="shared" si="126"/>
        <v/>
      </c>
      <c r="BM159" s="57" t="str">
        <f t="shared" si="127"/>
        <v/>
      </c>
      <c r="BO159" s="57" t="str">
        <f t="shared" si="128"/>
        <v/>
      </c>
      <c r="BQ159" s="57" t="str">
        <f t="shared" si="129"/>
        <v/>
      </c>
      <c r="BS159" s="57" t="str">
        <f t="shared" si="130"/>
        <v/>
      </c>
      <c r="BU159" s="57">
        <f t="shared" si="131"/>
        <v>6</v>
      </c>
      <c r="BW159" s="57" t="str">
        <f t="shared" si="132"/>
        <v/>
      </c>
      <c r="BY159" s="57" t="str">
        <f t="shared" si="133"/>
        <v/>
      </c>
      <c r="CA159" s="58">
        <f t="shared" si="134"/>
        <v>6</v>
      </c>
      <c r="CB159" s="59" t="str">
        <f t="shared" si="135"/>
        <v>Slow-inaccurate</v>
      </c>
      <c r="CI159">
        <f t="shared" si="136"/>
        <v>13</v>
      </c>
      <c r="CJ159">
        <f t="shared" si="137"/>
        <v>-5.9158162019890277</v>
      </c>
      <c r="CK159">
        <f t="shared" si="138"/>
        <v>-3.608915552432709</v>
      </c>
    </row>
    <row r="160" spans="2:89" x14ac:dyDescent="0.3">
      <c r="B160" s="3">
        <v>115</v>
      </c>
      <c r="C160" s="3">
        <v>51</v>
      </c>
      <c r="D160" s="3">
        <v>16</v>
      </c>
      <c r="E160" s="26">
        <v>1</v>
      </c>
      <c r="F160" s="28">
        <v>24</v>
      </c>
      <c r="G160" s="27">
        <v>32</v>
      </c>
      <c r="J160">
        <f t="shared" si="95"/>
        <v>0.81888888888888878</v>
      </c>
      <c r="K160">
        <f t="shared" si="103"/>
        <v>1.5088376913825734</v>
      </c>
      <c r="L160" s="33">
        <f t="shared" si="104"/>
        <v>29.738705230606403</v>
      </c>
      <c r="M160">
        <f t="shared" si="96"/>
        <v>29.742488137206898</v>
      </c>
      <c r="O160" s="33">
        <f t="shared" si="97"/>
        <v>5.2592592592592595</v>
      </c>
      <c r="P160" s="33">
        <f t="shared" si="98"/>
        <v>2.4212962962962958</v>
      </c>
      <c r="Q160" s="33">
        <f t="shared" si="99"/>
        <v>0.5</v>
      </c>
      <c r="S160">
        <f>'Parameters from R'!D$17+'Parameters from R'!D$18*Computation!$O160+'Parameters from R'!D$19*Computation!$P160+'Parameters from R'!D$20*Computation!$O160*Computation!$P160+'Parameters from R'!D$21*Computation!$Q160+'Parameters from R'!D$22*Computation!$O160*Computation!$Q160+'Parameters from R'!D$23*Computation!$P160*Computation!$Q160+'Parameters from R'!D$24*Computation!$O160*Computation!$P160*Computation!$Q160</f>
        <v>27.110855090877916</v>
      </c>
      <c r="T160">
        <f>'Parameters from R'!E$17+'Parameters from R'!E$18*Computation!$O160+'Parameters from R'!E$19*Computation!$P160+'Parameters from R'!E$20*Computation!$O160*Computation!$P160+'Parameters from R'!E$21*Computation!$Q160+'Parameters from R'!E$22*Computation!$O160*Computation!$Q160+'Parameters from R'!E$23*Computation!$P160*Computation!$Q160+'Parameters from R'!E$24*Computation!$O160*Computation!$P160*Computation!$Q160</f>
        <v>30.559280936213991</v>
      </c>
      <c r="U160">
        <f>'Parameters from R'!F$17+'Parameters from R'!F$18*Computation!$O160+'Parameters from R'!F$19*Computation!$P160+'Parameters from R'!F$20*Computation!$O160*Computation!$P160+'Parameters from R'!F$21*Computation!$Q160+'Parameters from R'!F$22*Computation!$O160*Computation!$Q160+'Parameters from R'!F$23*Computation!$P160*Computation!$Q160+'Parameters from R'!F$24*Computation!$O160*Computation!$P160*Computation!$Q160</f>
        <v>28.453065044581621</v>
      </c>
      <c r="V160">
        <f t="shared" si="100"/>
        <v>-3.1108550908779158</v>
      </c>
      <c r="W160">
        <f t="shared" si="101"/>
        <v>1.440719063786009</v>
      </c>
      <c r="X160">
        <f t="shared" si="102"/>
        <v>1.2856401860247821</v>
      </c>
      <c r="Z160" s="21">
        <f>IF(F160="","",V160/'Parameters from R'!$D$25)</f>
        <v>-0.76340376906829377</v>
      </c>
      <c r="AA160" s="21">
        <f t="shared" si="105"/>
        <v>22.261131641322653</v>
      </c>
      <c r="AB160" s="21">
        <f t="shared" si="106"/>
        <v>2</v>
      </c>
      <c r="AD160" s="21">
        <f>IF(G160="","",X160/'Parameters from R'!$F$25)</f>
        <v>0.406770925148637</v>
      </c>
      <c r="AE160" s="21">
        <f t="shared" si="107"/>
        <v>65.791187849675964</v>
      </c>
      <c r="AF160" s="21">
        <f t="shared" si="108"/>
        <v>4</v>
      </c>
      <c r="AI160">
        <f t="shared" si="109"/>
        <v>-0.76340376906829377</v>
      </c>
      <c r="AJ160">
        <f t="shared" si="110"/>
        <v>0.406770925148637</v>
      </c>
      <c r="AL160" s="48">
        <f t="shared" si="111"/>
        <v>1.2566307720241008</v>
      </c>
      <c r="AM160" s="45">
        <f t="shared" si="112"/>
        <v>0.45404432724704902</v>
      </c>
      <c r="AO160" s="60">
        <f t="shared" si="113"/>
        <v>-0.76340376906829377</v>
      </c>
      <c r="AP160" s="60">
        <f t="shared" si="114"/>
        <v>0.406770925148637</v>
      </c>
      <c r="AQ160" s="21">
        <f t="shared" si="115"/>
        <v>-0.88253420458817733</v>
      </c>
      <c r="AR160" s="21">
        <f t="shared" si="116"/>
        <v>0.47024820864296035</v>
      </c>
      <c r="AT160" s="55">
        <f t="shared" si="117"/>
        <v>1.9403784190658158</v>
      </c>
      <c r="AV160" s="55">
        <f t="shared" si="118"/>
        <v>1.6071902336196</v>
      </c>
      <c r="AX160" s="55">
        <f t="shared" si="119"/>
        <v>1.0293219043205479</v>
      </c>
      <c r="AZ160" s="55">
        <f t="shared" si="120"/>
        <v>0.2947486459149905</v>
      </c>
      <c r="BB160" s="55">
        <f t="shared" si="121"/>
        <v>0.48469742192799553</v>
      </c>
      <c r="BD160" s="55">
        <f t="shared" si="122"/>
        <v>1.1903527010755155</v>
      </c>
      <c r="BF160" s="55">
        <f t="shared" si="123"/>
        <v>1.7147875720583938</v>
      </c>
      <c r="BH160" s="55">
        <f t="shared" si="124"/>
        <v>1.9781615797834311</v>
      </c>
      <c r="BJ160" s="56">
        <f t="shared" si="125"/>
        <v>0.2947486459149905</v>
      </c>
      <c r="BK160" s="57" t="str">
        <f t="shared" si="126"/>
        <v/>
      </c>
      <c r="BM160" s="57" t="str">
        <f t="shared" si="127"/>
        <v/>
      </c>
      <c r="BO160" s="57" t="str">
        <f t="shared" si="128"/>
        <v/>
      </c>
      <c r="BQ160" s="57">
        <f t="shared" si="129"/>
        <v>4</v>
      </c>
      <c r="BS160" s="57" t="str">
        <f t="shared" si="130"/>
        <v/>
      </c>
      <c r="BU160" s="57" t="str">
        <f t="shared" si="131"/>
        <v/>
      </c>
      <c r="BW160" s="57" t="str">
        <f t="shared" si="132"/>
        <v/>
      </c>
      <c r="BY160" s="57" t="str">
        <f t="shared" si="133"/>
        <v/>
      </c>
      <c r="CA160" s="58">
        <f t="shared" si="134"/>
        <v>4</v>
      </c>
      <c r="CB160" s="59" t="str">
        <f t="shared" si="135"/>
        <v>Slow-hyperaccurate</v>
      </c>
      <c r="CI160">
        <f t="shared" si="136"/>
        <v>16</v>
      </c>
      <c r="CJ160">
        <f t="shared" si="137"/>
        <v>-3.1108550908779158</v>
      </c>
      <c r="CK160">
        <f t="shared" si="138"/>
        <v>1.2856401860247821</v>
      </c>
    </row>
    <row r="161" spans="2:89" x14ac:dyDescent="0.3">
      <c r="B161" s="3">
        <v>119</v>
      </c>
      <c r="C161" s="3">
        <v>51</v>
      </c>
      <c r="D161" s="3">
        <v>18</v>
      </c>
      <c r="E161" s="26">
        <v>1</v>
      </c>
      <c r="F161" s="28">
        <v>26</v>
      </c>
      <c r="G161" s="27">
        <v>33</v>
      </c>
      <c r="J161">
        <f t="shared" si="95"/>
        <v>0.84166666666666656</v>
      </c>
      <c r="K161">
        <f t="shared" si="103"/>
        <v>1.6706815376748181</v>
      </c>
      <c r="L161" s="33">
        <f t="shared" si="104"/>
        <v>30.997844776140539</v>
      </c>
      <c r="M161">
        <f t="shared" si="96"/>
        <v>31.002184398110423</v>
      </c>
      <c r="O161" s="33">
        <f t="shared" si="97"/>
        <v>5.2592592592592595</v>
      </c>
      <c r="P161" s="33">
        <f t="shared" si="98"/>
        <v>4.4212962962962958</v>
      </c>
      <c r="Q161" s="33">
        <f t="shared" si="99"/>
        <v>0.5</v>
      </c>
      <c r="S161">
        <f>'Parameters from R'!D$17+'Parameters from R'!D$18*Computation!$O161+'Parameters from R'!D$19*Computation!$P161+'Parameters from R'!D$20*Computation!$O161*Computation!$P161+'Parameters from R'!D$21*Computation!$Q161+'Parameters from R'!D$22*Computation!$O161*Computation!$Q161+'Parameters from R'!D$23*Computation!$P161*Computation!$Q161+'Parameters from R'!D$24*Computation!$O161*Computation!$P161*Computation!$Q161</f>
        <v>27.24088101680384</v>
      </c>
      <c r="T161">
        <f>'Parameters from R'!E$17+'Parameters from R'!E$18*Computation!$O161+'Parameters from R'!E$19*Computation!$P161+'Parameters from R'!E$20*Computation!$O161*Computation!$P161+'Parameters from R'!E$21*Computation!$Q161+'Parameters from R'!E$22*Computation!$O161*Computation!$Q161+'Parameters from R'!E$23*Computation!$P161*Computation!$Q161+'Parameters from R'!E$24*Computation!$O161*Computation!$P161*Computation!$Q161</f>
        <v>30.612405380658434</v>
      </c>
      <c r="U161">
        <f>'Parameters from R'!F$17+'Parameters from R'!F$18*Computation!$O161+'Parameters from R'!F$19*Computation!$P161+'Parameters from R'!F$20*Computation!$O161*Computation!$P161+'Parameters from R'!F$21*Computation!$Q161+'Parameters from R'!F$22*Computation!$O161*Computation!$Q161+'Parameters from R'!F$23*Computation!$P161*Computation!$Q161+'Parameters from R'!F$24*Computation!$O161*Computation!$P161*Computation!$Q161</f>
        <v>28.497110970507546</v>
      </c>
      <c r="V161">
        <f t="shared" si="100"/>
        <v>-1.24088101680384</v>
      </c>
      <c r="W161">
        <f t="shared" si="101"/>
        <v>2.3875946193415665</v>
      </c>
      <c r="X161">
        <f t="shared" si="102"/>
        <v>2.5007338056329935</v>
      </c>
      <c r="Z161" s="21">
        <f>IF(F161="","",V161/'Parameters from R'!$D$25)</f>
        <v>-0.30451217350854237</v>
      </c>
      <c r="AA161" s="21">
        <f t="shared" si="105"/>
        <v>38.036885986357689</v>
      </c>
      <c r="AB161" s="21">
        <f t="shared" si="106"/>
        <v>3</v>
      </c>
      <c r="AD161" s="21">
        <f>IF(G161="","",X161/'Parameters from R'!$F$25)</f>
        <v>0.79122122560051678</v>
      </c>
      <c r="AE161" s="21">
        <f t="shared" si="107"/>
        <v>78.559254627472683</v>
      </c>
      <c r="AF161" s="21">
        <f t="shared" si="108"/>
        <v>4</v>
      </c>
      <c r="AI161">
        <f t="shared" si="109"/>
        <v>-0.30451217350854237</v>
      </c>
      <c r="AJ161">
        <f t="shared" si="110"/>
        <v>0.79122122560051678</v>
      </c>
      <c r="AL161" s="48">
        <f t="shared" si="111"/>
        <v>1.1936965063764284</v>
      </c>
      <c r="AM161" s="45">
        <f t="shared" si="112"/>
        <v>0.49043836043744837</v>
      </c>
      <c r="AO161" s="60">
        <f t="shared" si="113"/>
        <v>-0.30451217350854237</v>
      </c>
      <c r="AP161" s="60">
        <f t="shared" si="114"/>
        <v>0.79122122560051678</v>
      </c>
      <c r="AQ161" s="21">
        <f t="shared" si="115"/>
        <v>-0.35918079254752683</v>
      </c>
      <c r="AR161" s="21">
        <f t="shared" si="116"/>
        <v>0.93326799916472569</v>
      </c>
      <c r="AT161" s="55">
        <f t="shared" si="117"/>
        <v>1.6487454579452383</v>
      </c>
      <c r="AV161" s="55">
        <f t="shared" si="118"/>
        <v>1.0900082964900186</v>
      </c>
      <c r="AX161" s="55">
        <f t="shared" si="119"/>
        <v>0.36532725284400636</v>
      </c>
      <c r="AZ161" s="55">
        <f t="shared" si="120"/>
        <v>0.41497155334771202</v>
      </c>
      <c r="BB161" s="55">
        <f t="shared" si="121"/>
        <v>1.1320947022687395</v>
      </c>
      <c r="BD161" s="55">
        <f t="shared" si="122"/>
        <v>1.6768666952333833</v>
      </c>
      <c r="BF161" s="55">
        <f t="shared" si="123"/>
        <v>1.9663509346831889</v>
      </c>
      <c r="BH161" s="55">
        <f t="shared" si="124"/>
        <v>1.95647606934309</v>
      </c>
      <c r="BJ161" s="56">
        <f t="shared" si="125"/>
        <v>0.36532725284400636</v>
      </c>
      <c r="BK161" s="57" t="str">
        <f t="shared" si="126"/>
        <v/>
      </c>
      <c r="BM161" s="57" t="str">
        <f t="shared" si="127"/>
        <v/>
      </c>
      <c r="BO161" s="57">
        <f t="shared" si="128"/>
        <v>3</v>
      </c>
      <c r="BQ161" s="57" t="str">
        <f t="shared" si="129"/>
        <v/>
      </c>
      <c r="BS161" s="57" t="str">
        <f t="shared" si="130"/>
        <v/>
      </c>
      <c r="BU161" s="57" t="str">
        <f t="shared" si="131"/>
        <v/>
      </c>
      <c r="BW161" s="57" t="str">
        <f t="shared" si="132"/>
        <v/>
      </c>
      <c r="BY161" s="57" t="str">
        <f t="shared" si="133"/>
        <v/>
      </c>
      <c r="CA161" s="58">
        <f t="shared" si="134"/>
        <v>3</v>
      </c>
      <c r="CB161" s="59" t="str">
        <f t="shared" si="135"/>
        <v>Hyperaccurate</v>
      </c>
      <c r="CI161">
        <f t="shared" si="136"/>
        <v>18</v>
      </c>
      <c r="CJ161">
        <f t="shared" si="137"/>
        <v>-1.24088101680384</v>
      </c>
      <c r="CK161">
        <f t="shared" si="138"/>
        <v>2.5007338056329935</v>
      </c>
    </row>
    <row r="162" spans="2:89" x14ac:dyDescent="0.3">
      <c r="B162" s="3">
        <v>78</v>
      </c>
      <c r="C162" s="3">
        <v>52</v>
      </c>
      <c r="D162" s="3">
        <v>10</v>
      </c>
      <c r="E162" s="26">
        <v>1</v>
      </c>
      <c r="F162" s="3">
        <v>30</v>
      </c>
      <c r="G162" s="3">
        <v>36</v>
      </c>
      <c r="J162">
        <f t="shared" si="95"/>
        <v>0.90999999999999992</v>
      </c>
      <c r="K162">
        <f t="shared" si="103"/>
        <v>2.3136349291806297</v>
      </c>
      <c r="L162" s="33">
        <f t="shared" si="104"/>
        <v>36</v>
      </c>
      <c r="M162">
        <f t="shared" si="96"/>
        <v>36.007682305965425</v>
      </c>
      <c r="O162" s="33">
        <f t="shared" si="97"/>
        <v>6.2592592592592595</v>
      </c>
      <c r="P162" s="33">
        <f t="shared" si="98"/>
        <v>-3.5787037037037042</v>
      </c>
      <c r="Q162" s="33">
        <f t="shared" si="99"/>
        <v>0.5</v>
      </c>
      <c r="S162">
        <f>'Parameters from R'!D$17+'Parameters from R'!D$18*Computation!$O162+'Parameters from R'!D$19*Computation!$P162+'Parameters from R'!D$20*Computation!$O162*Computation!$P162+'Parameters from R'!D$21*Computation!$Q162+'Parameters from R'!D$22*Computation!$O162*Computation!$Q162+'Parameters from R'!D$23*Computation!$P162*Computation!$Q162+'Parameters from R'!D$24*Computation!$O162*Computation!$P162*Computation!$Q162</f>
        <v>26.64421837791495</v>
      </c>
      <c r="T162">
        <f>'Parameters from R'!E$17+'Parameters from R'!E$18*Computation!$O162+'Parameters from R'!E$19*Computation!$P162+'Parameters from R'!E$20*Computation!$O162*Computation!$P162+'Parameters from R'!E$21*Computation!$Q162+'Parameters from R'!E$22*Computation!$O162*Computation!$Q162+'Parameters from R'!E$23*Computation!$P162*Computation!$Q162+'Parameters from R'!E$24*Computation!$O162*Computation!$P162*Computation!$Q162</f>
        <v>30.34748121399177</v>
      </c>
      <c r="U162">
        <f>'Parameters from R'!F$17+'Parameters from R'!F$18*Computation!$O162+'Parameters from R'!F$19*Computation!$P162+'Parameters from R'!F$20*Computation!$O162*Computation!$P162+'Parameters from R'!F$21*Computation!$Q162+'Parameters from R'!F$22*Computation!$O162*Computation!$Q162+'Parameters from R'!F$23*Computation!$P162*Computation!$Q162+'Parameters from R'!F$24*Computation!$O162*Computation!$P162*Computation!$Q162</f>
        <v>28.268797081618654</v>
      </c>
      <c r="V162">
        <f t="shared" si="100"/>
        <v>3.3557816220850505</v>
      </c>
      <c r="W162">
        <f t="shared" si="101"/>
        <v>5.6525187860082298</v>
      </c>
      <c r="X162">
        <f t="shared" si="102"/>
        <v>7.7312029183813458</v>
      </c>
      <c r="Z162" s="21">
        <f>IF(F162="","",V162/'Parameters from R'!$D$25)</f>
        <v>0.82350873429686777</v>
      </c>
      <c r="AA162" s="21">
        <f t="shared" si="105"/>
        <v>79.489062384308014</v>
      </c>
      <c r="AB162" s="21">
        <f t="shared" si="106"/>
        <v>4</v>
      </c>
      <c r="AD162" s="21">
        <f>IF(G162="","",X162/'Parameters from R'!$F$25)</f>
        <v>2.4461187490923701</v>
      </c>
      <c r="AE162" s="21">
        <f t="shared" si="107"/>
        <v>99.277982847731707</v>
      </c>
      <c r="AF162" s="21">
        <f t="shared" si="108"/>
        <v>4</v>
      </c>
      <c r="AI162">
        <f t="shared" si="109"/>
        <v>0.82350873429686777</v>
      </c>
      <c r="AJ162">
        <f t="shared" si="110"/>
        <v>2.4461187490923701</v>
      </c>
      <c r="AL162" s="48">
        <f t="shared" si="111"/>
        <v>2.5288934260421549</v>
      </c>
      <c r="AM162" s="45">
        <f t="shared" si="112"/>
        <v>4.0858067753940297E-2</v>
      </c>
      <c r="AO162" s="60">
        <f t="shared" si="113"/>
        <v>0.82350873429686777</v>
      </c>
      <c r="AP162" s="60">
        <f t="shared" si="114"/>
        <v>2.4461187490923701</v>
      </c>
      <c r="AQ162" s="21">
        <f t="shared" si="115"/>
        <v>0.3190633066486469</v>
      </c>
      <c r="AR162" s="21">
        <f t="shared" si="116"/>
        <v>0.94773340468215606</v>
      </c>
      <c r="AT162" s="55">
        <f t="shared" si="117"/>
        <v>1.1669933104789874</v>
      </c>
      <c r="AV162" s="55">
        <f t="shared" si="118"/>
        <v>0.45659490806002612</v>
      </c>
      <c r="AX162" s="55">
        <f t="shared" si="119"/>
        <v>0.32331593006792558</v>
      </c>
      <c r="AZ162" s="55">
        <f t="shared" si="120"/>
        <v>1.0540048487092402</v>
      </c>
      <c r="BB162" s="55">
        <f t="shared" si="121"/>
        <v>1.6242310837123188</v>
      </c>
      <c r="BD162" s="55">
        <f t="shared" si="122"/>
        <v>1.9471828599116356</v>
      </c>
      <c r="BF162" s="55">
        <f t="shared" si="123"/>
        <v>1.9736936969459857</v>
      </c>
      <c r="BH162" s="55">
        <f t="shared" si="124"/>
        <v>1.6997275601982254</v>
      </c>
      <c r="BJ162" s="56">
        <f t="shared" si="125"/>
        <v>0.32331593006792558</v>
      </c>
      <c r="BK162" s="57" t="str">
        <f t="shared" si="126"/>
        <v/>
      </c>
      <c r="BM162" s="57" t="str">
        <f t="shared" si="127"/>
        <v/>
      </c>
      <c r="BO162" s="57">
        <f t="shared" si="128"/>
        <v>3</v>
      </c>
      <c r="BQ162" s="57" t="str">
        <f t="shared" si="129"/>
        <v/>
      </c>
      <c r="BS162" s="57" t="str">
        <f t="shared" si="130"/>
        <v/>
      </c>
      <c r="BU162" s="57" t="str">
        <f t="shared" si="131"/>
        <v/>
      </c>
      <c r="BW162" s="57" t="str">
        <f t="shared" si="132"/>
        <v/>
      </c>
      <c r="BY162" s="57" t="str">
        <f t="shared" si="133"/>
        <v/>
      </c>
      <c r="CA162" s="58">
        <f t="shared" si="134"/>
        <v>3</v>
      </c>
      <c r="CB162" s="59" t="str">
        <f t="shared" si="135"/>
        <v>Hyperaccurate</v>
      </c>
      <c r="CI162">
        <f t="shared" si="136"/>
        <v>10</v>
      </c>
      <c r="CJ162">
        <f t="shared" si="137"/>
        <v>3.3557816220850505</v>
      </c>
      <c r="CK162">
        <f t="shared" si="138"/>
        <v>7.7312029183813458</v>
      </c>
    </row>
    <row r="163" spans="2:89" x14ac:dyDescent="0.3">
      <c r="B163" s="3">
        <v>95</v>
      </c>
      <c r="C163" s="3">
        <v>52</v>
      </c>
      <c r="D163" s="3">
        <v>13</v>
      </c>
      <c r="E163" s="26">
        <v>1</v>
      </c>
      <c r="F163" s="28">
        <v>29</v>
      </c>
      <c r="G163" s="27">
        <v>30</v>
      </c>
      <c r="J163">
        <f t="shared" si="95"/>
        <v>0.77333333333333343</v>
      </c>
      <c r="K163">
        <f t="shared" si="103"/>
        <v>1.2272296664902038</v>
      </c>
      <c r="L163" s="33">
        <f t="shared" si="104"/>
        <v>27.547804503732515</v>
      </c>
      <c r="M163">
        <f t="shared" si="96"/>
        <v>27.550806037906881</v>
      </c>
      <c r="O163" s="33">
        <f t="shared" si="97"/>
        <v>6.2592592592592595</v>
      </c>
      <c r="P163" s="33">
        <f t="shared" si="98"/>
        <v>-0.57870370370370416</v>
      </c>
      <c r="Q163" s="33">
        <f t="shared" si="99"/>
        <v>0.5</v>
      </c>
      <c r="S163">
        <f>'Parameters from R'!D$17+'Parameters from R'!D$18*Computation!$O163+'Parameters from R'!D$19*Computation!$P163+'Parameters from R'!D$20*Computation!$O163*Computation!$P163+'Parameters from R'!D$21*Computation!$Q163+'Parameters from R'!D$22*Computation!$O163*Computation!$Q163+'Parameters from R'!D$23*Computation!$P163*Computation!$Q163+'Parameters from R'!D$24*Computation!$O163*Computation!$P163*Computation!$Q163</f>
        <v>26.897727266803841</v>
      </c>
      <c r="T163">
        <f>'Parameters from R'!E$17+'Parameters from R'!E$18*Computation!$O163+'Parameters from R'!E$19*Computation!$P163+'Parameters from R'!E$20*Computation!$O163*Computation!$P163+'Parameters from R'!E$21*Computation!$Q163+'Parameters from R'!E$22*Computation!$O163*Computation!$Q163+'Parameters from R'!E$23*Computation!$P163*Computation!$Q163+'Parameters from R'!E$24*Computation!$O163*Computation!$P163*Computation!$Q163</f>
        <v>30.452187880658439</v>
      </c>
      <c r="U163">
        <f>'Parameters from R'!F$17+'Parameters from R'!F$18*Computation!$O163+'Parameters from R'!F$19*Computation!$P163+'Parameters from R'!F$20*Computation!$O163*Computation!$P163+'Parameters from R'!F$21*Computation!$Q163+'Parameters from R'!F$22*Computation!$O163*Computation!$Q163+'Parameters from R'!F$23*Computation!$P163*Computation!$Q163+'Parameters from R'!F$24*Computation!$O163*Computation!$P163*Computation!$Q163</f>
        <v>28.358505970507544</v>
      </c>
      <c r="V163">
        <f t="shared" si="100"/>
        <v>2.102272733196159</v>
      </c>
      <c r="W163">
        <f t="shared" si="101"/>
        <v>-0.45218788065843896</v>
      </c>
      <c r="X163">
        <f t="shared" si="102"/>
        <v>-0.81070146677502919</v>
      </c>
      <c r="Z163" s="21">
        <f>IF(F163="","",V163/'Parameters from R'!$D$25)</f>
        <v>0.5158976812637508</v>
      </c>
      <c r="AA163" s="21">
        <f t="shared" si="105"/>
        <v>69.70370631752823</v>
      </c>
      <c r="AB163" s="21">
        <f t="shared" si="106"/>
        <v>4</v>
      </c>
      <c r="AD163" s="21">
        <f>IF(G163="","",X163/'Parameters from R'!$F$25)</f>
        <v>-0.25650239409448494</v>
      </c>
      <c r="AE163" s="21">
        <f t="shared" si="107"/>
        <v>39.878146602249572</v>
      </c>
      <c r="AF163" s="21">
        <f t="shared" si="108"/>
        <v>3</v>
      </c>
      <c r="AI163">
        <f t="shared" si="109"/>
        <v>0.5158976812637508</v>
      </c>
      <c r="AJ163">
        <f t="shared" si="110"/>
        <v>-0.25650239409448494</v>
      </c>
      <c r="AL163" s="48">
        <f t="shared" si="111"/>
        <v>0.83176522619509874</v>
      </c>
      <c r="AM163" s="45">
        <f t="shared" si="112"/>
        <v>0.70757142835598774</v>
      </c>
      <c r="AO163" s="60">
        <f t="shared" si="113"/>
        <v>0.5158976812637508</v>
      </c>
      <c r="AP163" s="60">
        <f t="shared" si="114"/>
        <v>-0.25650239409448494</v>
      </c>
      <c r="AQ163" s="21">
        <f t="shared" si="115"/>
        <v>0.895429158704798</v>
      </c>
      <c r="AR163" s="21">
        <f t="shared" si="116"/>
        <v>-0.44520402260224212</v>
      </c>
      <c r="AT163" s="55">
        <f t="shared" si="117"/>
        <v>0.45732010954079427</v>
      </c>
      <c r="AV163" s="55">
        <f t="shared" si="118"/>
        <v>1.1675981784854295</v>
      </c>
      <c r="AX163" s="55">
        <f t="shared" si="119"/>
        <v>1.700120009059503</v>
      </c>
      <c r="AZ163" s="55">
        <f t="shared" si="120"/>
        <v>1.9738139798805268</v>
      </c>
      <c r="BB163" s="55">
        <f t="shared" si="121"/>
        <v>1.9470126649330242</v>
      </c>
      <c r="BD163" s="55">
        <f t="shared" si="122"/>
        <v>1.6237963214632269</v>
      </c>
      <c r="BF163" s="55">
        <f t="shared" si="123"/>
        <v>1.0533717078009623</v>
      </c>
      <c r="BH163" s="55">
        <f t="shared" si="124"/>
        <v>0.32258080046431065</v>
      </c>
      <c r="BJ163" s="56">
        <f t="shared" si="125"/>
        <v>0.32258080046431065</v>
      </c>
      <c r="BK163" s="57" t="str">
        <f t="shared" si="126"/>
        <v/>
      </c>
      <c r="BM163" s="57" t="str">
        <f t="shared" si="127"/>
        <v/>
      </c>
      <c r="BO163" s="57" t="str">
        <f t="shared" si="128"/>
        <v/>
      </c>
      <c r="BQ163" s="57" t="str">
        <f t="shared" si="129"/>
        <v/>
      </c>
      <c r="BS163" s="57" t="str">
        <f t="shared" si="130"/>
        <v/>
      </c>
      <c r="BU163" s="57" t="str">
        <f t="shared" si="131"/>
        <v/>
      </c>
      <c r="BW163" s="57" t="str">
        <f t="shared" si="132"/>
        <v/>
      </c>
      <c r="BY163" s="57">
        <f t="shared" si="133"/>
        <v>8</v>
      </c>
      <c r="CA163" s="58">
        <f t="shared" si="134"/>
        <v>8</v>
      </c>
      <c r="CB163" s="59" t="str">
        <f t="shared" si="135"/>
        <v>Fast-inaccurate</v>
      </c>
      <c r="CI163">
        <f t="shared" si="136"/>
        <v>13</v>
      </c>
      <c r="CJ163">
        <f t="shared" si="137"/>
        <v>2.102272733196159</v>
      </c>
      <c r="CK163">
        <f t="shared" si="138"/>
        <v>-0.81070146677502919</v>
      </c>
    </row>
    <row r="164" spans="2:89" x14ac:dyDescent="0.3">
      <c r="B164" s="3">
        <v>194</v>
      </c>
      <c r="C164" s="24">
        <v>52</v>
      </c>
      <c r="D164" s="25">
        <v>16</v>
      </c>
      <c r="E164" s="26">
        <v>1</v>
      </c>
      <c r="F164" s="24">
        <v>23</v>
      </c>
      <c r="G164" s="24">
        <v>27</v>
      </c>
      <c r="J164">
        <f t="shared" si="95"/>
        <v>0.70500000000000007</v>
      </c>
      <c r="K164">
        <f t="shared" si="103"/>
        <v>0.87122244647244917</v>
      </c>
      <c r="L164" s="33">
        <f t="shared" si="104"/>
        <v>24.778080603260019</v>
      </c>
      <c r="M164">
        <f t="shared" si="96"/>
        <v>24.780355266863637</v>
      </c>
      <c r="O164" s="33">
        <f t="shared" si="97"/>
        <v>6.2592592592592595</v>
      </c>
      <c r="P164" s="33">
        <f t="shared" si="98"/>
        <v>2.4212962962962958</v>
      </c>
      <c r="Q164" s="33">
        <f t="shared" si="99"/>
        <v>0.5</v>
      </c>
      <c r="S164">
        <f>'Parameters from R'!D$17+'Parameters from R'!D$18*Computation!$O164+'Parameters from R'!D$19*Computation!$P164+'Parameters from R'!D$20*Computation!$O164*Computation!$P164+'Parameters from R'!D$21*Computation!$Q164+'Parameters from R'!D$22*Computation!$O164*Computation!$Q164+'Parameters from R'!D$23*Computation!$P164*Computation!$Q164+'Parameters from R'!D$24*Computation!$O164*Computation!$P164*Computation!$Q164</f>
        <v>27.151236155692729</v>
      </c>
      <c r="T164">
        <f>'Parameters from R'!E$17+'Parameters from R'!E$18*Computation!$O164+'Parameters from R'!E$19*Computation!$P164+'Parameters from R'!E$20*Computation!$O164*Computation!$P164+'Parameters from R'!E$21*Computation!$Q164+'Parameters from R'!E$22*Computation!$O164*Computation!$Q164+'Parameters from R'!E$23*Computation!$P164*Computation!$Q164+'Parameters from R'!E$24*Computation!$O164*Computation!$P164*Computation!$Q164</f>
        <v>30.556894547325104</v>
      </c>
      <c r="U164">
        <f>'Parameters from R'!F$17+'Parameters from R'!F$18*Computation!$O164+'Parameters from R'!F$19*Computation!$P164+'Parameters from R'!F$20*Computation!$O164*Computation!$P164+'Parameters from R'!F$21*Computation!$Q164+'Parameters from R'!F$22*Computation!$O164*Computation!$Q164+'Parameters from R'!F$23*Computation!$P164*Computation!$Q164+'Parameters from R'!F$24*Computation!$O164*Computation!$P164*Computation!$Q164</f>
        <v>28.448214859396433</v>
      </c>
      <c r="V164">
        <f t="shared" si="100"/>
        <v>-4.1512361556927289</v>
      </c>
      <c r="W164">
        <f t="shared" si="101"/>
        <v>-3.5568945473251041</v>
      </c>
      <c r="X164">
        <f t="shared" si="102"/>
        <v>-3.6701342561364143</v>
      </c>
      <c r="Z164" s="21">
        <f>IF(F164="","",V164/'Parameters from R'!$D$25)</f>
        <v>-1.0187132588853758</v>
      </c>
      <c r="AA164" s="21">
        <f t="shared" si="105"/>
        <v>15.416955804454302</v>
      </c>
      <c r="AB164" s="21">
        <f t="shared" si="106"/>
        <v>2</v>
      </c>
      <c r="AD164" s="21">
        <f>IF(G164="","",X164/'Parameters from R'!$F$25)</f>
        <v>-1.1612144074341626</v>
      </c>
      <c r="AE164" s="21">
        <f t="shared" si="107"/>
        <v>12.27773585529707</v>
      </c>
      <c r="AF164" s="21">
        <f t="shared" si="108"/>
        <v>2</v>
      </c>
      <c r="AI164">
        <f t="shared" si="109"/>
        <v>-1.0187132588853758</v>
      </c>
      <c r="AJ164">
        <f t="shared" si="110"/>
        <v>-1.1612144074341626</v>
      </c>
      <c r="AL164" s="48">
        <f t="shared" si="111"/>
        <v>1.2453537528726983</v>
      </c>
      <c r="AM164" s="45">
        <f t="shared" si="112"/>
        <v>0.46049513640414919</v>
      </c>
      <c r="AO164" s="60">
        <f t="shared" si="113"/>
        <v>-1.0187132588853758</v>
      </c>
      <c r="AP164" s="60">
        <f t="shared" si="114"/>
        <v>-1.1612144074341626</v>
      </c>
      <c r="AQ164" s="21">
        <f t="shared" si="115"/>
        <v>-0.65947591337592304</v>
      </c>
      <c r="AR164" s="21">
        <f t="shared" si="116"/>
        <v>-0.75172569443713455</v>
      </c>
      <c r="AT164" s="55">
        <f t="shared" si="117"/>
        <v>1.8217990632207071</v>
      </c>
      <c r="AV164" s="55">
        <f t="shared" si="118"/>
        <v>1.9989348296059939</v>
      </c>
      <c r="AX164" s="55">
        <f t="shared" si="119"/>
        <v>1.8717508885731213</v>
      </c>
      <c r="AZ164" s="55">
        <f t="shared" si="120"/>
        <v>1.4596098422190482</v>
      </c>
      <c r="BB164" s="55">
        <f t="shared" si="121"/>
        <v>0.82525642878329286</v>
      </c>
      <c r="BD164" s="55">
        <f t="shared" si="122"/>
        <v>6.526520503343719E-2</v>
      </c>
      <c r="BF164" s="55">
        <f t="shared" si="123"/>
        <v>0.70466205455220232</v>
      </c>
      <c r="BH164" s="55">
        <f t="shared" si="124"/>
        <v>1.3673109041097005</v>
      </c>
      <c r="BJ164" s="56">
        <f t="shared" si="125"/>
        <v>6.526520503343719E-2</v>
      </c>
      <c r="BK164" s="57" t="str">
        <f t="shared" si="126"/>
        <v/>
      </c>
      <c r="BM164" s="57" t="str">
        <f t="shared" si="127"/>
        <v/>
      </c>
      <c r="BO164" s="57" t="str">
        <f t="shared" si="128"/>
        <v/>
      </c>
      <c r="BQ164" s="57" t="str">
        <f t="shared" si="129"/>
        <v/>
      </c>
      <c r="BS164" s="57" t="str">
        <f t="shared" si="130"/>
        <v/>
      </c>
      <c r="BU164" s="57">
        <f t="shared" si="131"/>
        <v>6</v>
      </c>
      <c r="BW164" s="57" t="str">
        <f t="shared" si="132"/>
        <v/>
      </c>
      <c r="BY164" s="57" t="str">
        <f t="shared" si="133"/>
        <v/>
      </c>
      <c r="CA164" s="58">
        <f t="shared" si="134"/>
        <v>6</v>
      </c>
      <c r="CB164" s="59" t="str">
        <f t="shared" si="135"/>
        <v>Slow-inaccurate</v>
      </c>
      <c r="CI164">
        <f t="shared" si="136"/>
        <v>16</v>
      </c>
      <c r="CJ164">
        <f t="shared" si="137"/>
        <v>-4.1512361556927289</v>
      </c>
      <c r="CK164">
        <f t="shared" si="138"/>
        <v>-3.6701342561364143</v>
      </c>
    </row>
    <row r="165" spans="2:89" x14ac:dyDescent="0.3">
      <c r="B165" s="3">
        <v>167</v>
      </c>
      <c r="C165" s="3">
        <v>53</v>
      </c>
      <c r="D165" s="3">
        <v>13</v>
      </c>
      <c r="E165" s="26">
        <v>1</v>
      </c>
      <c r="F165" s="26">
        <v>25</v>
      </c>
      <c r="G165" s="3">
        <v>30</v>
      </c>
      <c r="J165">
        <f t="shared" si="95"/>
        <v>0.77333333333333343</v>
      </c>
      <c r="K165">
        <f t="shared" si="103"/>
        <v>1.2272296664902038</v>
      </c>
      <c r="L165" s="33">
        <f t="shared" si="104"/>
        <v>27.547804503732515</v>
      </c>
      <c r="M165">
        <f t="shared" si="96"/>
        <v>27.550806037906881</v>
      </c>
      <c r="O165" s="33">
        <f t="shared" si="97"/>
        <v>7.2592592592592595</v>
      </c>
      <c r="P165" s="33">
        <f t="shared" si="98"/>
        <v>-0.57870370370370416</v>
      </c>
      <c r="Q165" s="33">
        <f t="shared" si="99"/>
        <v>0.5</v>
      </c>
      <c r="S165">
        <f>'Parameters from R'!D$17+'Parameters from R'!D$18*Computation!$O165+'Parameters from R'!D$19*Computation!$P165+'Parameters from R'!D$20*Computation!$O165*Computation!$P165+'Parameters from R'!D$21*Computation!$Q165+'Parameters from R'!D$22*Computation!$O165*Computation!$Q165+'Parameters from R'!D$23*Computation!$P165*Computation!$Q165+'Parameters from R'!D$24*Computation!$O165*Computation!$P165*Computation!$Q165</f>
        <v>26.879638331618658</v>
      </c>
      <c r="T165">
        <f>'Parameters from R'!E$17+'Parameters from R'!E$18*Computation!$O165+'Parameters from R'!E$19*Computation!$P165+'Parameters from R'!E$20*Computation!$O165*Computation!$P165+'Parameters from R'!E$21*Computation!$Q165+'Parameters from R'!E$22*Computation!$O165*Computation!$Q165+'Parameters from R'!E$23*Computation!$P165*Computation!$Q165+'Parameters from R'!E$24*Computation!$O165*Computation!$P165*Computation!$Q165</f>
        <v>30.424781491769547</v>
      </c>
      <c r="U165">
        <f>'Parameters from R'!F$17+'Parameters from R'!F$18*Computation!$O165+'Parameters from R'!F$19*Computation!$P165+'Parameters from R'!F$20*Computation!$O165*Computation!$P165+'Parameters from R'!F$21*Computation!$Q165+'Parameters from R'!F$22*Computation!$O165*Computation!$Q165+'Parameters from R'!F$23*Computation!$P165*Computation!$Q165+'Parameters from R'!F$24*Computation!$O165*Computation!$P165*Computation!$Q165</f>
        <v>28.330015785322356</v>
      </c>
      <c r="V165">
        <f t="shared" si="100"/>
        <v>-1.8796383316186578</v>
      </c>
      <c r="W165">
        <f t="shared" si="101"/>
        <v>-0.42478149176954716</v>
      </c>
      <c r="X165">
        <f t="shared" si="102"/>
        <v>-0.78221128158984143</v>
      </c>
      <c r="Z165" s="21">
        <f>IF(F165="","",V165/'Parameters from R'!$D$25)</f>
        <v>-0.46126320414300381</v>
      </c>
      <c r="AA165" s="21">
        <f t="shared" si="105"/>
        <v>32.230489035825926</v>
      </c>
      <c r="AB165" s="21">
        <f t="shared" si="106"/>
        <v>3</v>
      </c>
      <c r="AD165" s="21">
        <f>IF(G165="","",X165/'Parameters from R'!$F$25)</f>
        <v>-0.2474882242580021</v>
      </c>
      <c r="AE165" s="21">
        <f t="shared" si="107"/>
        <v>40.226520189216252</v>
      </c>
      <c r="AF165" s="21">
        <f t="shared" si="108"/>
        <v>3</v>
      </c>
      <c r="AI165">
        <f t="shared" si="109"/>
        <v>-0.46126320414300381</v>
      </c>
      <c r="AJ165">
        <f t="shared" si="110"/>
        <v>-0.2474882242580021</v>
      </c>
      <c r="AL165" s="48">
        <f t="shared" si="111"/>
        <v>0.4613755350615803</v>
      </c>
      <c r="AM165" s="45">
        <f t="shared" si="112"/>
        <v>0.89903465921621206</v>
      </c>
      <c r="AO165" s="60">
        <f t="shared" si="113"/>
        <v>-0.46126320414300381</v>
      </c>
      <c r="AP165" s="60">
        <f t="shared" si="114"/>
        <v>-0.2474882242580021</v>
      </c>
      <c r="AQ165" s="21">
        <f t="shared" si="115"/>
        <v>-0.88117527912864002</v>
      </c>
      <c r="AR165" s="21">
        <f t="shared" si="116"/>
        <v>-0.47278972858191765</v>
      </c>
      <c r="AT165" s="55">
        <f t="shared" si="117"/>
        <v>1.939677952201674</v>
      </c>
      <c r="AV165" s="55">
        <f t="shared" si="118"/>
        <v>1.9785842607487969</v>
      </c>
      <c r="AX165" s="55">
        <f t="shared" si="119"/>
        <v>1.7162690515079024</v>
      </c>
      <c r="AZ165" s="55">
        <f t="shared" si="120"/>
        <v>1.1926674371926242</v>
      </c>
      <c r="BB165" s="55">
        <f t="shared" si="121"/>
        <v>0.4874930171220096</v>
      </c>
      <c r="BD165" s="55">
        <f t="shared" si="122"/>
        <v>0.29189779567022628</v>
      </c>
      <c r="BF165" s="55">
        <f t="shared" si="123"/>
        <v>1.0268498151317771</v>
      </c>
      <c r="BH165" s="55">
        <f t="shared" si="124"/>
        <v>1.6054732586562686</v>
      </c>
      <c r="BJ165" s="56">
        <f t="shared" si="125"/>
        <v>0.29189779567022628</v>
      </c>
      <c r="BK165" s="57" t="str">
        <f t="shared" si="126"/>
        <v/>
      </c>
      <c r="BM165" s="57" t="str">
        <f t="shared" si="127"/>
        <v/>
      </c>
      <c r="BO165" s="57" t="str">
        <f t="shared" si="128"/>
        <v/>
      </c>
      <c r="BQ165" s="57" t="str">
        <f t="shared" si="129"/>
        <v/>
      </c>
      <c r="BS165" s="57" t="str">
        <f t="shared" si="130"/>
        <v/>
      </c>
      <c r="BU165" s="57">
        <f t="shared" si="131"/>
        <v>6</v>
      </c>
      <c r="BW165" s="57" t="str">
        <f t="shared" si="132"/>
        <v/>
      </c>
      <c r="BY165" s="57" t="str">
        <f t="shared" si="133"/>
        <v/>
      </c>
      <c r="CA165" s="58">
        <f t="shared" si="134"/>
        <v>6</v>
      </c>
      <c r="CB165" s="59" t="str">
        <f t="shared" si="135"/>
        <v>Slow-inaccurate</v>
      </c>
      <c r="CI165">
        <f t="shared" si="136"/>
        <v>13</v>
      </c>
      <c r="CJ165">
        <f t="shared" si="137"/>
        <v>-1.8796383316186578</v>
      </c>
      <c r="CK165">
        <f t="shared" si="138"/>
        <v>-0.78221128158984143</v>
      </c>
    </row>
    <row r="166" spans="2:89" x14ac:dyDescent="0.3">
      <c r="B166" s="3">
        <v>202</v>
      </c>
      <c r="C166" s="24">
        <v>53</v>
      </c>
      <c r="D166" s="25">
        <v>13</v>
      </c>
      <c r="E166" s="26">
        <v>1</v>
      </c>
      <c r="F166" s="24">
        <v>24</v>
      </c>
      <c r="G166" s="24">
        <v>33</v>
      </c>
      <c r="J166">
        <f t="shared" si="95"/>
        <v>0.84166666666666656</v>
      </c>
      <c r="K166">
        <f t="shared" si="103"/>
        <v>1.6706815376748181</v>
      </c>
      <c r="L166" s="33">
        <f t="shared" si="104"/>
        <v>30.997844776140539</v>
      </c>
      <c r="M166">
        <f t="shared" si="96"/>
        <v>31.002184398110423</v>
      </c>
      <c r="O166" s="33">
        <f t="shared" si="97"/>
        <v>7.2592592592592595</v>
      </c>
      <c r="P166" s="33">
        <f t="shared" si="98"/>
        <v>-0.57870370370370416</v>
      </c>
      <c r="Q166" s="33">
        <f t="shared" si="99"/>
        <v>0.5</v>
      </c>
      <c r="S166">
        <f>'Parameters from R'!D$17+'Parameters from R'!D$18*Computation!$O166+'Parameters from R'!D$19*Computation!$P166+'Parameters from R'!D$20*Computation!$O166*Computation!$P166+'Parameters from R'!D$21*Computation!$Q166+'Parameters from R'!D$22*Computation!$O166*Computation!$Q166+'Parameters from R'!D$23*Computation!$P166*Computation!$Q166+'Parameters from R'!D$24*Computation!$O166*Computation!$P166*Computation!$Q166</f>
        <v>26.879638331618658</v>
      </c>
      <c r="T166">
        <f>'Parameters from R'!E$17+'Parameters from R'!E$18*Computation!$O166+'Parameters from R'!E$19*Computation!$P166+'Parameters from R'!E$20*Computation!$O166*Computation!$P166+'Parameters from R'!E$21*Computation!$Q166+'Parameters from R'!E$22*Computation!$O166*Computation!$Q166+'Parameters from R'!E$23*Computation!$P166*Computation!$Q166+'Parameters from R'!E$24*Computation!$O166*Computation!$P166*Computation!$Q166</f>
        <v>30.424781491769547</v>
      </c>
      <c r="U166">
        <f>'Parameters from R'!F$17+'Parameters from R'!F$18*Computation!$O166+'Parameters from R'!F$19*Computation!$P166+'Parameters from R'!F$20*Computation!$O166*Computation!$P166+'Parameters from R'!F$21*Computation!$Q166+'Parameters from R'!F$22*Computation!$O166*Computation!$Q166+'Parameters from R'!F$23*Computation!$P166*Computation!$Q166+'Parameters from R'!F$24*Computation!$O166*Computation!$P166*Computation!$Q166</f>
        <v>28.330015785322356</v>
      </c>
      <c r="V166">
        <f t="shared" si="100"/>
        <v>-2.8796383316186578</v>
      </c>
      <c r="W166">
        <f t="shared" si="101"/>
        <v>2.5752185082304528</v>
      </c>
      <c r="X166">
        <f t="shared" si="102"/>
        <v>2.6678289908181831</v>
      </c>
      <c r="Z166" s="21">
        <f>IF(F166="","",V166/'Parameters from R'!$D$25)</f>
        <v>-0.70666318156620589</v>
      </c>
      <c r="AA166" s="21">
        <f t="shared" si="105"/>
        <v>23.988790758336332</v>
      </c>
      <c r="AB166" s="21">
        <f t="shared" si="106"/>
        <v>2</v>
      </c>
      <c r="AD166" s="21">
        <f>IF(G166="","",X166/'Parameters from R'!$F$25)</f>
        <v>0.8440894104974318</v>
      </c>
      <c r="AE166" s="21">
        <f t="shared" si="107"/>
        <v>80.069027765569473</v>
      </c>
      <c r="AF166" s="21">
        <f t="shared" si="108"/>
        <v>4</v>
      </c>
      <c r="AI166">
        <f t="shared" si="109"/>
        <v>-0.70666318156620589</v>
      </c>
      <c r="AJ166">
        <f t="shared" si="110"/>
        <v>0.8440894104974318</v>
      </c>
      <c r="AL166" s="48">
        <f t="shared" si="111"/>
        <v>1.6454662071789463</v>
      </c>
      <c r="AM166" s="45">
        <f t="shared" si="112"/>
        <v>0.25826230629268054</v>
      </c>
      <c r="AO166" s="60">
        <f t="shared" si="113"/>
        <v>-0.70666318156620589</v>
      </c>
      <c r="AP166" s="60">
        <f t="shared" si="114"/>
        <v>0.8440894104974318</v>
      </c>
      <c r="AQ166" s="21">
        <f t="shared" si="115"/>
        <v>-0.64192793794301906</v>
      </c>
      <c r="AR166" s="21">
        <f t="shared" si="116"/>
        <v>0.76676497213176309</v>
      </c>
      <c r="AT166" s="55">
        <f t="shared" si="117"/>
        <v>1.8121412406007538</v>
      </c>
      <c r="AV166" s="55">
        <f t="shared" si="118"/>
        <v>1.3503532031153347</v>
      </c>
      <c r="AX166" s="55">
        <f t="shared" si="119"/>
        <v>0.68298613143787468</v>
      </c>
      <c r="AZ166" s="55">
        <f t="shared" si="120"/>
        <v>8.8359387466302966E-2</v>
      </c>
      <c r="BB166" s="55">
        <f t="shared" si="121"/>
        <v>0.84625299060857795</v>
      </c>
      <c r="BD166" s="55">
        <f t="shared" si="122"/>
        <v>1.4753122472331597</v>
      </c>
      <c r="BF166" s="55">
        <f t="shared" si="123"/>
        <v>1.879768587955317</v>
      </c>
      <c r="BH166" s="55">
        <f t="shared" si="124"/>
        <v>1.9980472013059603</v>
      </c>
      <c r="BJ166" s="56">
        <f t="shared" si="125"/>
        <v>8.8359387466302966E-2</v>
      </c>
      <c r="BK166" s="57" t="str">
        <f t="shared" si="126"/>
        <v/>
      </c>
      <c r="BM166" s="57" t="str">
        <f t="shared" si="127"/>
        <v/>
      </c>
      <c r="BO166" s="57" t="str">
        <f t="shared" si="128"/>
        <v/>
      </c>
      <c r="BQ166" s="57">
        <f t="shared" si="129"/>
        <v>4</v>
      </c>
      <c r="BS166" s="57" t="str">
        <f t="shared" si="130"/>
        <v/>
      </c>
      <c r="BU166" s="57" t="str">
        <f t="shared" si="131"/>
        <v/>
      </c>
      <c r="BW166" s="57" t="str">
        <f t="shared" si="132"/>
        <v/>
      </c>
      <c r="BY166" s="57" t="str">
        <f t="shared" si="133"/>
        <v/>
      </c>
      <c r="CA166" s="58">
        <f t="shared" si="134"/>
        <v>4</v>
      </c>
      <c r="CB166" s="59" t="str">
        <f t="shared" si="135"/>
        <v>Slow-hyperaccurate</v>
      </c>
      <c r="CI166">
        <f t="shared" si="136"/>
        <v>13</v>
      </c>
      <c r="CJ166">
        <f t="shared" si="137"/>
        <v>-2.8796383316186578</v>
      </c>
      <c r="CK166">
        <f t="shared" si="138"/>
        <v>2.6678289908181831</v>
      </c>
    </row>
    <row r="167" spans="2:89" x14ac:dyDescent="0.3">
      <c r="B167" s="3">
        <v>109</v>
      </c>
      <c r="C167" s="3">
        <v>53</v>
      </c>
      <c r="D167" s="3">
        <v>17</v>
      </c>
      <c r="E167" s="26">
        <v>1</v>
      </c>
      <c r="F167" s="28">
        <v>22</v>
      </c>
      <c r="G167" s="27">
        <v>23</v>
      </c>
      <c r="J167">
        <f t="shared" si="95"/>
        <v>0.61388888888888893</v>
      </c>
      <c r="K167">
        <f t="shared" si="103"/>
        <v>0.46368876838706125</v>
      </c>
      <c r="L167" s="33">
        <f t="shared" si="104"/>
        <v>21.607482635094456</v>
      </c>
      <c r="M167">
        <f t="shared" si="96"/>
        <v>21.609176276367855</v>
      </c>
      <c r="O167" s="33">
        <f t="shared" si="97"/>
        <v>7.2592592592592595</v>
      </c>
      <c r="P167" s="33">
        <f t="shared" si="98"/>
        <v>3.4212962962962958</v>
      </c>
      <c r="Q167" s="33">
        <f t="shared" si="99"/>
        <v>0.5</v>
      </c>
      <c r="S167">
        <f>'Parameters from R'!D$17+'Parameters from R'!D$18*Computation!$O167+'Parameters from R'!D$19*Computation!$P167+'Parameters from R'!D$20*Computation!$O167*Computation!$P167+'Parameters from R'!D$21*Computation!$Q167+'Parameters from R'!D$22*Computation!$O167*Computation!$Q167+'Parameters from R'!D$23*Computation!$P167*Computation!$Q167+'Parameters from R'!D$24*Computation!$O167*Computation!$P167*Computation!$Q167</f>
        <v>27.295610183470508</v>
      </c>
      <c r="T167">
        <f>'Parameters from R'!E$17+'Parameters from R'!E$18*Computation!$O167+'Parameters from R'!E$19*Computation!$P167+'Parameters from R'!E$20*Computation!$O167*Computation!$P167+'Parameters from R'!E$21*Computation!$Q167+'Parameters from R'!E$22*Computation!$O167*Computation!$Q167+'Parameters from R'!E$23*Computation!$P167*Computation!$Q167+'Parameters from R'!E$24*Computation!$O167*Computation!$P167*Computation!$Q167</f>
        <v>30.597750380658436</v>
      </c>
      <c r="U167">
        <f>'Parameters from R'!F$17+'Parameters from R'!F$18*Computation!$O167+'Parameters from R'!F$19*Computation!$P167+'Parameters from R'!F$20*Computation!$O167*Computation!$P167+'Parameters from R'!F$21*Computation!$Q167+'Parameters from R'!F$22*Computation!$O167*Computation!$Q167+'Parameters from R'!F$23*Computation!$P167*Computation!$Q167+'Parameters from R'!F$24*Computation!$O167*Computation!$P167*Computation!$Q167</f>
        <v>28.481147637174214</v>
      </c>
      <c r="V167">
        <f t="shared" si="100"/>
        <v>-5.295610183470508</v>
      </c>
      <c r="W167">
        <f t="shared" si="101"/>
        <v>-7.5977503806584359</v>
      </c>
      <c r="X167">
        <f t="shared" si="102"/>
        <v>-6.8736650020797576</v>
      </c>
      <c r="Z167" s="21">
        <f>IF(F167="","",V167/'Parameters from R'!$D$25)</f>
        <v>-1.2995426194657416</v>
      </c>
      <c r="AA167" s="21">
        <f t="shared" si="105"/>
        <v>9.6878888548043136</v>
      </c>
      <c r="AB167" s="21">
        <f t="shared" si="106"/>
        <v>1</v>
      </c>
      <c r="AD167" s="21">
        <f>IF(G167="","",X167/'Parameters from R'!$F$25)</f>
        <v>-2.1747975074605321</v>
      </c>
      <c r="AE167" s="21">
        <f t="shared" si="107"/>
        <v>1.4822646983095635</v>
      </c>
      <c r="AF167" s="21">
        <f t="shared" si="108"/>
        <v>0</v>
      </c>
      <c r="AI167">
        <f t="shared" si="109"/>
        <v>-1.2995426194657416</v>
      </c>
      <c r="AJ167">
        <f t="shared" si="110"/>
        <v>-2.1747975074605321</v>
      </c>
      <c r="AL167" s="48">
        <f t="shared" si="111"/>
        <v>2.177652493124111</v>
      </c>
      <c r="AM167" s="45">
        <f t="shared" si="112"/>
        <v>9.337933691419753E-2</v>
      </c>
      <c r="AO167" s="60">
        <f t="shared" si="113"/>
        <v>-1.2995426194657416</v>
      </c>
      <c r="AP167" s="60">
        <f t="shared" si="114"/>
        <v>-2.1747975074605321</v>
      </c>
      <c r="AQ167" s="21">
        <f t="shared" si="115"/>
        <v>-0.51294628193785807</v>
      </c>
      <c r="AR167" s="21">
        <f t="shared" si="116"/>
        <v>-0.85842070795509551</v>
      </c>
      <c r="AT167" s="55">
        <f t="shared" si="117"/>
        <v>1.7395092882407142</v>
      </c>
      <c r="AV167" s="55">
        <f t="shared" si="118"/>
        <v>1.9847936406834294</v>
      </c>
      <c r="AX167" s="55">
        <f t="shared" si="119"/>
        <v>1.927911153531249</v>
      </c>
      <c r="AZ167" s="55">
        <f t="shared" si="120"/>
        <v>1.5775216698120624</v>
      </c>
      <c r="BB167" s="55">
        <f t="shared" si="121"/>
        <v>0.98696881213353638</v>
      </c>
      <c r="BD167" s="55">
        <f t="shared" si="122"/>
        <v>0.24615889970224078</v>
      </c>
      <c r="BF167" s="55">
        <f t="shared" si="123"/>
        <v>0.53212647377273847</v>
      </c>
      <c r="BH167" s="55">
        <f t="shared" si="124"/>
        <v>1.2294004153543152</v>
      </c>
      <c r="BJ167" s="56">
        <f t="shared" si="125"/>
        <v>0.24615889970224078</v>
      </c>
      <c r="BK167" s="57" t="str">
        <f t="shared" si="126"/>
        <v/>
      </c>
      <c r="BM167" s="57" t="str">
        <f t="shared" si="127"/>
        <v/>
      </c>
      <c r="BO167" s="57" t="str">
        <f t="shared" si="128"/>
        <v/>
      </c>
      <c r="BQ167" s="57" t="str">
        <f t="shared" si="129"/>
        <v/>
      </c>
      <c r="BS167" s="57" t="str">
        <f t="shared" si="130"/>
        <v/>
      </c>
      <c r="BU167" s="57">
        <f t="shared" si="131"/>
        <v>6</v>
      </c>
      <c r="BW167" s="57" t="str">
        <f t="shared" si="132"/>
        <v/>
      </c>
      <c r="BY167" s="57" t="str">
        <f t="shared" si="133"/>
        <v/>
      </c>
      <c r="CA167" s="58">
        <f t="shared" si="134"/>
        <v>6</v>
      </c>
      <c r="CB167" s="59" t="str">
        <f t="shared" si="135"/>
        <v>Slow-inaccurate</v>
      </c>
      <c r="CI167">
        <f t="shared" si="136"/>
        <v>17</v>
      </c>
      <c r="CJ167">
        <f t="shared" si="137"/>
        <v>-5.295610183470508</v>
      </c>
      <c r="CK167">
        <f t="shared" si="138"/>
        <v>-6.8736650020797576</v>
      </c>
    </row>
    <row r="168" spans="2:89" x14ac:dyDescent="0.3">
      <c r="B168" s="3">
        <v>145</v>
      </c>
      <c r="C168" s="3">
        <v>54</v>
      </c>
      <c r="D168" s="3">
        <v>8</v>
      </c>
      <c r="E168" s="26">
        <v>1</v>
      </c>
      <c r="F168" s="26">
        <v>16</v>
      </c>
      <c r="G168" s="3">
        <v>22</v>
      </c>
      <c r="J168">
        <f t="shared" si="95"/>
        <v>0.59111111111111114</v>
      </c>
      <c r="K168">
        <f t="shared" si="103"/>
        <v>0.36856055117271358</v>
      </c>
      <c r="L168" s="33">
        <f t="shared" si="104"/>
        <v>20.867388384155451</v>
      </c>
      <c r="M168">
        <f t="shared" si="96"/>
        <v>20.868974793169162</v>
      </c>
      <c r="O168" s="33">
        <f t="shared" si="97"/>
        <v>8.2592592592592595</v>
      </c>
      <c r="P168" s="33">
        <f t="shared" si="98"/>
        <v>-5.5787037037037042</v>
      </c>
      <c r="Q168" s="33">
        <f t="shared" si="99"/>
        <v>0.5</v>
      </c>
      <c r="S168">
        <f>'Parameters from R'!D$17+'Parameters from R'!D$18*Computation!$O168+'Parameters from R'!D$19*Computation!$P168+'Parameters from R'!D$20*Computation!$O168*Computation!$P168+'Parameters from R'!D$21*Computation!$Q168+'Parameters from R'!D$22*Computation!$O168*Computation!$Q168+'Parameters from R'!D$23*Computation!$P168*Computation!$Q168+'Parameters from R'!D$24*Computation!$O168*Computation!$P168*Computation!$Q168</f>
        <v>26.244134581618656</v>
      </c>
      <c r="T168">
        <f>'Parameters from R'!E$17+'Parameters from R'!E$18*Computation!$O168+'Parameters from R'!E$19*Computation!$P168+'Parameters from R'!E$20*Computation!$O168*Computation!$P168+'Parameters from R'!E$21*Computation!$Q168+'Parameters from R'!E$22*Computation!$O168*Computation!$Q168+'Parameters from R'!E$23*Computation!$P168*Computation!$Q168+'Parameters from R'!E$24*Computation!$O168*Computation!$P168*Computation!$Q168</f>
        <v>30.139463991769549</v>
      </c>
      <c r="U168">
        <f>'Parameters from R'!F$17+'Parameters from R'!F$18*Computation!$O168+'Parameters from R'!F$19*Computation!$P168+'Parameters from R'!F$20*Computation!$O168*Computation!$P168+'Parameters from R'!F$21*Computation!$Q168+'Parameters from R'!F$22*Computation!$O168*Computation!$Q168+'Parameters from R'!F$23*Computation!$P168*Computation!$Q168+'Parameters from R'!F$24*Computation!$O168*Computation!$P168*Computation!$Q168</f>
        <v>28.07321078532236</v>
      </c>
      <c r="V168">
        <f t="shared" si="100"/>
        <v>-10.244134581618656</v>
      </c>
      <c r="W168">
        <f t="shared" si="101"/>
        <v>-8.1394639917695493</v>
      </c>
      <c r="X168">
        <f t="shared" si="102"/>
        <v>-7.205822401166909</v>
      </c>
      <c r="Z168" s="21">
        <f>IF(F168="","",V168/'Parameters from R'!$D$25)</f>
        <v>-2.5139103950494617</v>
      </c>
      <c r="AA168" s="21">
        <f t="shared" si="105"/>
        <v>0.59700383184242967</v>
      </c>
      <c r="AB168" s="21">
        <f t="shared" si="106"/>
        <v>0</v>
      </c>
      <c r="AD168" s="21">
        <f>IF(G168="","",X168/'Parameters from R'!$F$25)</f>
        <v>-2.2798906540425579</v>
      </c>
      <c r="AE168" s="21">
        <f t="shared" si="107"/>
        <v>1.1307087251758043</v>
      </c>
      <c r="AF168" s="21">
        <f t="shared" si="108"/>
        <v>0</v>
      </c>
      <c r="AI168">
        <f t="shared" si="109"/>
        <v>-2.5139103950494617</v>
      </c>
      <c r="AJ168">
        <f t="shared" si="110"/>
        <v>-2.2798906540425579</v>
      </c>
      <c r="AL168" s="48">
        <f t="shared" si="111"/>
        <v>2.729690066214697</v>
      </c>
      <c r="AM168" s="45">
        <f t="shared" si="112"/>
        <v>2.4098542227618314E-2</v>
      </c>
      <c r="AO168" s="60">
        <f t="shared" si="113"/>
        <v>-2.5139103950494617</v>
      </c>
      <c r="AP168" s="60">
        <f t="shared" si="114"/>
        <v>-2.2798906540425579</v>
      </c>
      <c r="AQ168" s="21">
        <f t="shared" si="115"/>
        <v>-0.74074361099264641</v>
      </c>
      <c r="AR168" s="21">
        <f t="shared" si="116"/>
        <v>-0.67178784059669838</v>
      </c>
      <c r="AT168" s="55">
        <f t="shared" si="117"/>
        <v>1.8658743853714517</v>
      </c>
      <c r="AV168" s="55">
        <f t="shared" si="118"/>
        <v>1.9994051955809775</v>
      </c>
      <c r="AX168" s="55">
        <f t="shared" si="119"/>
        <v>1.8285446894165307</v>
      </c>
      <c r="AZ168" s="55">
        <f t="shared" si="120"/>
        <v>1.3793048300873036</v>
      </c>
      <c r="BB168" s="55">
        <f t="shared" si="121"/>
        <v>0.72007831380670484</v>
      </c>
      <c r="BD168" s="55">
        <f t="shared" si="122"/>
        <v>4.8773598224795302E-2</v>
      </c>
      <c r="BF168" s="55">
        <f t="shared" si="123"/>
        <v>0.81020017206033923</v>
      </c>
      <c r="BH168" s="55">
        <f t="shared" si="124"/>
        <v>1.4482811141825453</v>
      </c>
      <c r="BJ168" s="56">
        <f t="shared" si="125"/>
        <v>4.8773598224795302E-2</v>
      </c>
      <c r="BK168" s="57" t="str">
        <f t="shared" si="126"/>
        <v/>
      </c>
      <c r="BM168" s="57" t="str">
        <f t="shared" si="127"/>
        <v/>
      </c>
      <c r="BO168" s="57" t="str">
        <f t="shared" si="128"/>
        <v/>
      </c>
      <c r="BQ168" s="57" t="str">
        <f t="shared" si="129"/>
        <v/>
      </c>
      <c r="BS168" s="57" t="str">
        <f t="shared" si="130"/>
        <v/>
      </c>
      <c r="BU168" s="57">
        <f t="shared" si="131"/>
        <v>6</v>
      </c>
      <c r="BW168" s="57" t="str">
        <f t="shared" si="132"/>
        <v/>
      </c>
      <c r="BY168" s="57" t="str">
        <f t="shared" si="133"/>
        <v/>
      </c>
      <c r="CA168" s="58">
        <f t="shared" si="134"/>
        <v>6</v>
      </c>
      <c r="CB168" s="59" t="str">
        <f t="shared" si="135"/>
        <v>Slow-inaccurate</v>
      </c>
      <c r="CI168">
        <f t="shared" si="136"/>
        <v>8</v>
      </c>
      <c r="CJ168">
        <f t="shared" si="137"/>
        <v>-10.244134581618656</v>
      </c>
      <c r="CK168">
        <f t="shared" si="138"/>
        <v>-7.205822401166909</v>
      </c>
    </row>
    <row r="169" spans="2:89" x14ac:dyDescent="0.3">
      <c r="B169" s="3">
        <v>49</v>
      </c>
      <c r="C169" s="3">
        <v>54</v>
      </c>
      <c r="D169" s="3">
        <v>13</v>
      </c>
      <c r="E169" s="26">
        <v>1</v>
      </c>
      <c r="F169" s="26">
        <v>29</v>
      </c>
      <c r="G169" s="3">
        <v>32</v>
      </c>
      <c r="J169">
        <f t="shared" si="95"/>
        <v>0.81888888888888878</v>
      </c>
      <c r="K169">
        <f t="shared" si="103"/>
        <v>1.5088376913825734</v>
      </c>
      <c r="L169" s="33">
        <f t="shared" si="104"/>
        <v>29.738705230606403</v>
      </c>
      <c r="M169">
        <f t="shared" si="96"/>
        <v>29.742488137206898</v>
      </c>
      <c r="O169" s="33">
        <f t="shared" si="97"/>
        <v>8.2592592592592595</v>
      </c>
      <c r="P169" s="33">
        <f t="shared" si="98"/>
        <v>-0.57870370370370416</v>
      </c>
      <c r="Q169" s="33">
        <f t="shared" si="99"/>
        <v>0.5</v>
      </c>
      <c r="S169">
        <f>'Parameters from R'!D$17+'Parameters from R'!D$18*Computation!$O169+'Parameters from R'!D$19*Computation!$P169+'Parameters from R'!D$20*Computation!$O169*Computation!$P169+'Parameters from R'!D$21*Computation!$Q169+'Parameters from R'!D$22*Computation!$O169*Computation!$Q169+'Parameters from R'!D$23*Computation!$P169*Computation!$Q169+'Parameters from R'!D$24*Computation!$O169*Computation!$P169*Computation!$Q169</f>
        <v>26.861549396433471</v>
      </c>
      <c r="T169">
        <f>'Parameters from R'!E$17+'Parameters from R'!E$18*Computation!$O169+'Parameters from R'!E$19*Computation!$P169+'Parameters from R'!E$20*Computation!$O169*Computation!$P169+'Parameters from R'!E$21*Computation!$Q169+'Parameters from R'!E$22*Computation!$O169*Computation!$Q169+'Parameters from R'!E$23*Computation!$P169*Computation!$Q169+'Parameters from R'!E$24*Computation!$O169*Computation!$P169*Computation!$Q169</f>
        <v>30.397375102880659</v>
      </c>
      <c r="U169">
        <f>'Parameters from R'!F$17+'Parameters from R'!F$18*Computation!$O169+'Parameters from R'!F$19*Computation!$P169+'Parameters from R'!F$20*Computation!$O169*Computation!$P169+'Parameters from R'!F$21*Computation!$Q169+'Parameters from R'!F$22*Computation!$O169*Computation!$Q169+'Parameters from R'!F$23*Computation!$P169*Computation!$Q169+'Parameters from R'!F$24*Computation!$O169*Computation!$P169*Computation!$Q169</f>
        <v>28.301525600137172</v>
      </c>
      <c r="V169">
        <f t="shared" si="100"/>
        <v>2.1384506035665289</v>
      </c>
      <c r="W169">
        <f t="shared" si="101"/>
        <v>1.6026248971193411</v>
      </c>
      <c r="X169">
        <f t="shared" si="102"/>
        <v>1.437179630469231</v>
      </c>
      <c r="Z169" s="21">
        <f>IF(F169="","",V169/'Parameters from R'!$D$25)</f>
        <v>0.52477572983585907</v>
      </c>
      <c r="AA169" s="21">
        <f t="shared" si="105"/>
        <v>70.013044738690354</v>
      </c>
      <c r="AB169" s="21">
        <f t="shared" si="106"/>
        <v>4</v>
      </c>
      <c r="AD169" s="21">
        <f>IF(G169="","",X169/'Parameters from R'!$F$25)</f>
        <v>0.45471734179245427</v>
      </c>
      <c r="AE169" s="21">
        <f t="shared" si="107"/>
        <v>67.53436984414077</v>
      </c>
      <c r="AF169" s="21">
        <f t="shared" si="108"/>
        <v>4</v>
      </c>
      <c r="AI169">
        <f t="shared" si="109"/>
        <v>0.52477572983585907</v>
      </c>
      <c r="AJ169">
        <f t="shared" si="110"/>
        <v>0.45471734179245427</v>
      </c>
      <c r="AL169" s="48">
        <f t="shared" si="111"/>
        <v>0.5603778131726217</v>
      </c>
      <c r="AM169" s="45">
        <f t="shared" si="112"/>
        <v>0.85469410435281068</v>
      </c>
      <c r="AO169" s="60">
        <f t="shared" si="113"/>
        <v>0.52477572983585907</v>
      </c>
      <c r="AP169" s="60">
        <f t="shared" si="114"/>
        <v>0.45471734179245427</v>
      </c>
      <c r="AQ169" s="21">
        <f t="shared" si="115"/>
        <v>0.75575200949610188</v>
      </c>
      <c r="AR169" s="21">
        <f t="shared" si="116"/>
        <v>0.65485792363122841</v>
      </c>
      <c r="AT169" s="55">
        <f t="shared" si="117"/>
        <v>0.69892487508157564</v>
      </c>
      <c r="AV169" s="55">
        <f t="shared" si="118"/>
        <v>7.138838388088567E-2</v>
      </c>
      <c r="AX169" s="55">
        <f t="shared" si="119"/>
        <v>0.83083340853479337</v>
      </c>
      <c r="AZ169" s="55">
        <f t="shared" si="120"/>
        <v>1.4637915782628821</v>
      </c>
      <c r="BB169" s="55">
        <f t="shared" si="121"/>
        <v>1.8739007495041469</v>
      </c>
      <c r="BD169" s="55">
        <f t="shared" si="122"/>
        <v>1.9987255185860002</v>
      </c>
      <c r="BF169" s="55">
        <f t="shared" si="123"/>
        <v>1.819262445955079</v>
      </c>
      <c r="BH169" s="55">
        <f t="shared" si="124"/>
        <v>1.3628331575826369</v>
      </c>
      <c r="BJ169" s="56">
        <f t="shared" si="125"/>
        <v>7.138838388088567E-2</v>
      </c>
      <c r="BK169" s="57" t="str">
        <f t="shared" si="126"/>
        <v/>
      </c>
      <c r="BM169" s="57">
        <f t="shared" si="127"/>
        <v>2</v>
      </c>
      <c r="BO169" s="57" t="str">
        <f t="shared" si="128"/>
        <v/>
      </c>
      <c r="BQ169" s="57" t="str">
        <f t="shared" si="129"/>
        <v/>
      </c>
      <c r="BS169" s="57" t="str">
        <f t="shared" si="130"/>
        <v/>
      </c>
      <c r="BU169" s="57" t="str">
        <f t="shared" si="131"/>
        <v/>
      </c>
      <c r="BW169" s="57" t="str">
        <f t="shared" si="132"/>
        <v/>
      </c>
      <c r="BY169" s="57" t="str">
        <f t="shared" si="133"/>
        <v/>
      </c>
      <c r="CA169" s="58">
        <f t="shared" si="134"/>
        <v>2</v>
      </c>
      <c r="CB169" s="59" t="str">
        <f t="shared" si="135"/>
        <v>Fast-hyperaccurate</v>
      </c>
      <c r="CI169">
        <f t="shared" si="136"/>
        <v>13</v>
      </c>
      <c r="CJ169">
        <f t="shared" si="137"/>
        <v>2.1384506035665289</v>
      </c>
      <c r="CK169">
        <f t="shared" si="138"/>
        <v>1.437179630469231</v>
      </c>
    </row>
    <row r="170" spans="2:89" x14ac:dyDescent="0.3">
      <c r="B170" s="3">
        <v>122</v>
      </c>
      <c r="C170" s="3">
        <v>54</v>
      </c>
      <c r="D170" s="3">
        <v>16</v>
      </c>
      <c r="E170" s="26">
        <v>1</v>
      </c>
      <c r="F170" s="28">
        <v>23</v>
      </c>
      <c r="G170" s="27">
        <v>34</v>
      </c>
      <c r="J170">
        <f t="shared" si="95"/>
        <v>0.86444444444444435</v>
      </c>
      <c r="K170">
        <f t="shared" si="103"/>
        <v>1.8527054794451341</v>
      </c>
      <c r="L170" s="33">
        <f t="shared" si="104"/>
        <v>32.413984768903369</v>
      </c>
      <c r="M170">
        <f t="shared" si="96"/>
        <v>32.419066202762622</v>
      </c>
      <c r="O170" s="33">
        <f t="shared" si="97"/>
        <v>8.2592592592592595</v>
      </c>
      <c r="P170" s="33">
        <f t="shared" si="98"/>
        <v>2.4212962962962958</v>
      </c>
      <c r="Q170" s="33">
        <f t="shared" si="99"/>
        <v>0.5</v>
      </c>
      <c r="S170">
        <f>'Parameters from R'!D$17+'Parameters from R'!D$18*Computation!$O170+'Parameters from R'!D$19*Computation!$P170+'Parameters from R'!D$20*Computation!$O170*Computation!$P170+'Parameters from R'!D$21*Computation!$Q170+'Parameters from R'!D$22*Computation!$O170*Computation!$Q170+'Parameters from R'!D$23*Computation!$P170*Computation!$Q170+'Parameters from R'!D$24*Computation!$O170*Computation!$P170*Computation!$Q170</f>
        <v>27.231998285322359</v>
      </c>
      <c r="T170">
        <f>'Parameters from R'!E$17+'Parameters from R'!E$18*Computation!$O170+'Parameters from R'!E$19*Computation!$P170+'Parameters from R'!E$20*Computation!$O170*Computation!$P170+'Parameters from R'!E$21*Computation!$Q170+'Parameters from R'!E$22*Computation!$O170*Computation!$Q170+'Parameters from R'!E$23*Computation!$P170*Computation!$Q170+'Parameters from R'!E$24*Computation!$O170*Computation!$P170*Computation!$Q170</f>
        <v>30.552121769547327</v>
      </c>
      <c r="U170">
        <f>'Parameters from R'!F$17+'Parameters from R'!F$18*Computation!$O170+'Parameters from R'!F$19*Computation!$P170+'Parameters from R'!F$20*Computation!$O170*Computation!$P170+'Parameters from R'!F$21*Computation!$Q170+'Parameters from R'!F$22*Computation!$O170*Computation!$Q170+'Parameters from R'!F$23*Computation!$P170*Computation!$Q170+'Parameters from R'!F$24*Computation!$O170*Computation!$P170*Computation!$Q170</f>
        <v>28.438514489026065</v>
      </c>
      <c r="V170">
        <f t="shared" si="100"/>
        <v>-4.2319982853223586</v>
      </c>
      <c r="W170">
        <f t="shared" si="101"/>
        <v>3.4478782304526732</v>
      </c>
      <c r="X170">
        <f t="shared" si="102"/>
        <v>3.9754702798773032</v>
      </c>
      <c r="Z170" s="21">
        <f>IF(F170="","",V170/'Parameters from R'!$D$25)</f>
        <v>-1.0385322836731368</v>
      </c>
      <c r="AA170" s="21">
        <f t="shared" si="105"/>
        <v>14.951115666175067</v>
      </c>
      <c r="AB170" s="21">
        <f t="shared" si="106"/>
        <v>2</v>
      </c>
      <c r="AD170" s="21">
        <f>IF(G170="","",X170/'Parameters from R'!$F$25)</f>
        <v>1.2578213883051645</v>
      </c>
      <c r="AE170" s="21">
        <f t="shared" si="107"/>
        <v>89.577182062490692</v>
      </c>
      <c r="AF170" s="21">
        <f t="shared" si="108"/>
        <v>4</v>
      </c>
      <c r="AI170">
        <f t="shared" si="109"/>
        <v>-1.0385322836731368</v>
      </c>
      <c r="AJ170">
        <f t="shared" si="110"/>
        <v>1.2578213883051645</v>
      </c>
      <c r="AL170" s="48">
        <f t="shared" si="111"/>
        <v>2.4370459740338872</v>
      </c>
      <c r="AM170" s="45">
        <f t="shared" si="112"/>
        <v>5.1324013353068243E-2</v>
      </c>
      <c r="AO170" s="60">
        <f t="shared" si="113"/>
        <v>-1.0385322836731368</v>
      </c>
      <c r="AP170" s="60">
        <f t="shared" si="114"/>
        <v>1.2578213883051645</v>
      </c>
      <c r="AQ170" s="21">
        <f t="shared" si="115"/>
        <v>-0.63668554347822459</v>
      </c>
      <c r="AR170" s="21">
        <f t="shared" si="116"/>
        <v>0.77112354310177678</v>
      </c>
      <c r="AT170" s="55">
        <f t="shared" si="117"/>
        <v>1.8092459995690053</v>
      </c>
      <c r="AV170" s="55">
        <f t="shared" si="118"/>
        <v>1.3453163039352727</v>
      </c>
      <c r="AX170" s="55">
        <f t="shared" si="119"/>
        <v>0.67657439635005878</v>
      </c>
      <c r="AZ170" s="55">
        <f t="shared" si="120"/>
        <v>9.5169829917276155E-2</v>
      </c>
      <c r="BB170" s="55">
        <f t="shared" si="121"/>
        <v>0.85242531229636231</v>
      </c>
      <c r="BD170" s="55">
        <f t="shared" si="122"/>
        <v>1.4799067681330256</v>
      </c>
      <c r="BF170" s="55">
        <f t="shared" si="123"/>
        <v>1.8820858339096953</v>
      </c>
      <c r="BH170" s="55">
        <f t="shared" si="124"/>
        <v>1.9977343926241837</v>
      </c>
      <c r="BJ170" s="56">
        <f t="shared" si="125"/>
        <v>9.5169829917276155E-2</v>
      </c>
      <c r="BK170" s="57" t="str">
        <f t="shared" si="126"/>
        <v/>
      </c>
      <c r="BM170" s="57" t="str">
        <f t="shared" si="127"/>
        <v/>
      </c>
      <c r="BO170" s="57" t="str">
        <f t="shared" si="128"/>
        <v/>
      </c>
      <c r="BQ170" s="57">
        <f t="shared" si="129"/>
        <v>4</v>
      </c>
      <c r="BS170" s="57" t="str">
        <f t="shared" si="130"/>
        <v/>
      </c>
      <c r="BU170" s="57" t="str">
        <f t="shared" si="131"/>
        <v/>
      </c>
      <c r="BW170" s="57" t="str">
        <f t="shared" si="132"/>
        <v/>
      </c>
      <c r="BY170" s="57" t="str">
        <f t="shared" si="133"/>
        <v/>
      </c>
      <c r="CA170" s="58">
        <f t="shared" si="134"/>
        <v>4</v>
      </c>
      <c r="CB170" s="59" t="str">
        <f t="shared" si="135"/>
        <v>Slow-hyperaccurate</v>
      </c>
      <c r="CI170">
        <f t="shared" si="136"/>
        <v>16</v>
      </c>
      <c r="CJ170">
        <f t="shared" si="137"/>
        <v>-4.2319982853223586</v>
      </c>
      <c r="CK170">
        <f t="shared" si="138"/>
        <v>3.9754702798773032</v>
      </c>
    </row>
    <row r="171" spans="2:89" x14ac:dyDescent="0.3">
      <c r="B171" s="3">
        <v>187</v>
      </c>
      <c r="C171" s="3">
        <v>54</v>
      </c>
      <c r="D171" s="3">
        <v>16</v>
      </c>
      <c r="E171" s="26">
        <v>1</v>
      </c>
      <c r="F171" s="26">
        <v>31</v>
      </c>
      <c r="G171" s="26">
        <v>31</v>
      </c>
      <c r="J171">
        <f t="shared" si="95"/>
        <v>0.79611111111111121</v>
      </c>
      <c r="K171">
        <f t="shared" si="103"/>
        <v>1.3621635797736023</v>
      </c>
      <c r="L171" s="33">
        <f t="shared" si="104"/>
        <v>28.597585698020296</v>
      </c>
      <c r="M171">
        <f t="shared" si="96"/>
        <v>28.600934947570003</v>
      </c>
      <c r="O171" s="33">
        <f t="shared" si="97"/>
        <v>8.2592592592592595</v>
      </c>
      <c r="P171" s="33">
        <f t="shared" si="98"/>
        <v>2.4212962962962958</v>
      </c>
      <c r="Q171" s="33">
        <f t="shared" si="99"/>
        <v>0.5</v>
      </c>
      <c r="S171">
        <f>'Parameters from R'!D$17+'Parameters from R'!D$18*Computation!$O171+'Parameters from R'!D$19*Computation!$P171+'Parameters from R'!D$20*Computation!$O171*Computation!$P171+'Parameters from R'!D$21*Computation!$Q171+'Parameters from R'!D$22*Computation!$O171*Computation!$Q171+'Parameters from R'!D$23*Computation!$P171*Computation!$Q171+'Parameters from R'!D$24*Computation!$O171*Computation!$P171*Computation!$Q171</f>
        <v>27.231998285322359</v>
      </c>
      <c r="T171">
        <f>'Parameters from R'!E$17+'Parameters from R'!E$18*Computation!$O171+'Parameters from R'!E$19*Computation!$P171+'Parameters from R'!E$20*Computation!$O171*Computation!$P171+'Parameters from R'!E$21*Computation!$Q171+'Parameters from R'!E$22*Computation!$O171*Computation!$Q171+'Parameters from R'!E$23*Computation!$P171*Computation!$Q171+'Parameters from R'!E$24*Computation!$O171*Computation!$P171*Computation!$Q171</f>
        <v>30.552121769547327</v>
      </c>
      <c r="U171">
        <f>'Parameters from R'!F$17+'Parameters from R'!F$18*Computation!$O171+'Parameters from R'!F$19*Computation!$P171+'Parameters from R'!F$20*Computation!$O171*Computation!$P171+'Parameters from R'!F$21*Computation!$Q171+'Parameters from R'!F$22*Computation!$O171*Computation!$Q171+'Parameters from R'!F$23*Computation!$P171*Computation!$Q171+'Parameters from R'!F$24*Computation!$O171*Computation!$P171*Computation!$Q171</f>
        <v>28.438514489026065</v>
      </c>
      <c r="V171">
        <f t="shared" si="100"/>
        <v>3.7680017146776414</v>
      </c>
      <c r="W171">
        <f t="shared" si="101"/>
        <v>0.44787823045267317</v>
      </c>
      <c r="X171">
        <f t="shared" si="102"/>
        <v>0.15907120899423077</v>
      </c>
      <c r="Z171" s="21">
        <f>IF(F171="","",V171/'Parameters from R'!$D$25)</f>
        <v>0.92466753571247995</v>
      </c>
      <c r="AA171" s="21">
        <f t="shared" si="105"/>
        <v>82.243056437487098</v>
      </c>
      <c r="AB171" s="21">
        <f t="shared" si="106"/>
        <v>4</v>
      </c>
      <c r="AD171" s="21">
        <f>IF(G171="","",X171/'Parameters from R'!$F$25)</f>
        <v>5.0329433966408522E-2</v>
      </c>
      <c r="AE171" s="21">
        <f t="shared" si="107"/>
        <v>52.007006571397028</v>
      </c>
      <c r="AF171" s="21">
        <f t="shared" si="108"/>
        <v>4</v>
      </c>
      <c r="AI171">
        <f t="shared" si="109"/>
        <v>0.92466753571247995</v>
      </c>
      <c r="AJ171">
        <f t="shared" si="110"/>
        <v>5.0329433966408522E-2</v>
      </c>
      <c r="AL171" s="48">
        <f t="shared" si="111"/>
        <v>1.0790983163536323</v>
      </c>
      <c r="AM171" s="45">
        <f t="shared" si="112"/>
        <v>0.55865309035429811</v>
      </c>
      <c r="AO171" s="60">
        <f t="shared" si="113"/>
        <v>0.92466753571247995</v>
      </c>
      <c r="AP171" s="60">
        <f t="shared" si="114"/>
        <v>5.0329433966408522E-2</v>
      </c>
      <c r="AQ171" s="21">
        <f t="shared" si="115"/>
        <v>0.99852198376775558</v>
      </c>
      <c r="AR171" s="21">
        <f t="shared" si="116"/>
        <v>5.4349314002165874E-2</v>
      </c>
      <c r="AT171" s="55">
        <f t="shared" si="117"/>
        <v>5.4369407431834327E-2</v>
      </c>
      <c r="AV171" s="55">
        <f t="shared" si="118"/>
        <v>0.71485322357838998</v>
      </c>
      <c r="AX171" s="55">
        <f t="shared" si="119"/>
        <v>1.375245931459413</v>
      </c>
      <c r="AZ171" s="55">
        <f t="shared" si="120"/>
        <v>1.826269912911153</v>
      </c>
      <c r="BB171" s="55">
        <f t="shared" si="121"/>
        <v>1.9992608553001558</v>
      </c>
      <c r="BD171" s="55">
        <f t="shared" si="122"/>
        <v>1.8678824558144937</v>
      </c>
      <c r="BF171" s="55">
        <f t="shared" si="123"/>
        <v>1.4521358848277015</v>
      </c>
      <c r="BH171" s="55">
        <f t="shared" si="124"/>
        <v>0.81531478902046761</v>
      </c>
      <c r="BJ171" s="56">
        <f t="shared" si="125"/>
        <v>5.4369407431834327E-2</v>
      </c>
      <c r="BK171" s="57">
        <f t="shared" si="126"/>
        <v>1</v>
      </c>
      <c r="BM171" s="57" t="str">
        <f t="shared" si="127"/>
        <v/>
      </c>
      <c r="BO171" s="57" t="str">
        <f t="shared" si="128"/>
        <v/>
      </c>
      <c r="BQ171" s="57" t="str">
        <f t="shared" si="129"/>
        <v/>
      </c>
      <c r="BS171" s="57" t="str">
        <f t="shared" si="130"/>
        <v/>
      </c>
      <c r="BU171" s="57" t="str">
        <f t="shared" si="131"/>
        <v/>
      </c>
      <c r="BW171" s="57" t="str">
        <f t="shared" si="132"/>
        <v/>
      </c>
      <c r="BY171" s="57" t="str">
        <f t="shared" si="133"/>
        <v/>
      </c>
      <c r="CA171" s="58">
        <f t="shared" si="134"/>
        <v>1</v>
      </c>
      <c r="CB171" s="59" t="str">
        <f t="shared" si="135"/>
        <v>Fast</v>
      </c>
      <c r="CI171">
        <f t="shared" si="136"/>
        <v>16</v>
      </c>
      <c r="CJ171">
        <f t="shared" si="137"/>
        <v>3.7680017146776414</v>
      </c>
      <c r="CK171">
        <f t="shared" si="138"/>
        <v>0.15907120899423077</v>
      </c>
    </row>
    <row r="172" spans="2:89" x14ac:dyDescent="0.3">
      <c r="B172" s="3">
        <v>192</v>
      </c>
      <c r="C172" s="3">
        <v>54</v>
      </c>
      <c r="D172" s="3">
        <v>16</v>
      </c>
      <c r="E172" s="26">
        <v>1</v>
      </c>
      <c r="F172" s="26">
        <v>28</v>
      </c>
      <c r="G172" s="26">
        <v>30</v>
      </c>
      <c r="J172">
        <f t="shared" si="95"/>
        <v>0.77333333333333343</v>
      </c>
      <c r="K172">
        <f t="shared" si="103"/>
        <v>1.2272296664902038</v>
      </c>
      <c r="L172" s="33">
        <f t="shared" si="104"/>
        <v>27.547804503732515</v>
      </c>
      <c r="M172">
        <f t="shared" si="96"/>
        <v>27.550806037906881</v>
      </c>
      <c r="O172" s="33">
        <f t="shared" si="97"/>
        <v>8.2592592592592595</v>
      </c>
      <c r="P172" s="33">
        <f t="shared" si="98"/>
        <v>2.4212962962962958</v>
      </c>
      <c r="Q172" s="33">
        <f t="shared" si="99"/>
        <v>0.5</v>
      </c>
      <c r="S172">
        <f>'Parameters from R'!D$17+'Parameters from R'!D$18*Computation!$O172+'Parameters from R'!D$19*Computation!$P172+'Parameters from R'!D$20*Computation!$O172*Computation!$P172+'Parameters from R'!D$21*Computation!$Q172+'Parameters from R'!D$22*Computation!$O172*Computation!$Q172+'Parameters from R'!D$23*Computation!$P172*Computation!$Q172+'Parameters from R'!D$24*Computation!$O172*Computation!$P172*Computation!$Q172</f>
        <v>27.231998285322359</v>
      </c>
      <c r="T172">
        <f>'Parameters from R'!E$17+'Parameters from R'!E$18*Computation!$O172+'Parameters from R'!E$19*Computation!$P172+'Parameters from R'!E$20*Computation!$O172*Computation!$P172+'Parameters from R'!E$21*Computation!$Q172+'Parameters from R'!E$22*Computation!$O172*Computation!$Q172+'Parameters from R'!E$23*Computation!$P172*Computation!$Q172+'Parameters from R'!E$24*Computation!$O172*Computation!$P172*Computation!$Q172</f>
        <v>30.552121769547327</v>
      </c>
      <c r="U172">
        <f>'Parameters from R'!F$17+'Parameters from R'!F$18*Computation!$O172+'Parameters from R'!F$19*Computation!$P172+'Parameters from R'!F$20*Computation!$O172*Computation!$P172+'Parameters from R'!F$21*Computation!$Q172+'Parameters from R'!F$22*Computation!$O172*Computation!$Q172+'Parameters from R'!F$23*Computation!$P172*Computation!$Q172+'Parameters from R'!F$24*Computation!$O172*Computation!$P172*Computation!$Q172</f>
        <v>28.438514489026065</v>
      </c>
      <c r="V172">
        <f t="shared" si="100"/>
        <v>0.76800171467764144</v>
      </c>
      <c r="W172">
        <f t="shared" si="101"/>
        <v>-0.55212176954732683</v>
      </c>
      <c r="X172">
        <f t="shared" si="102"/>
        <v>-0.89070998529355094</v>
      </c>
      <c r="Z172" s="21">
        <f>IF(F172="","",V172/'Parameters from R'!$D$25)</f>
        <v>0.18846760344287369</v>
      </c>
      <c r="AA172" s="21">
        <f t="shared" si="105"/>
        <v>57.474494543489982</v>
      </c>
      <c r="AB172" s="21">
        <f t="shared" si="106"/>
        <v>4</v>
      </c>
      <c r="AD172" s="21">
        <f>IF(G172="","",X172/'Parameters from R'!$F$25)</f>
        <v>-0.28181673900321169</v>
      </c>
      <c r="AE172" s="21">
        <f t="shared" si="107"/>
        <v>38.904201753967655</v>
      </c>
      <c r="AF172" s="21">
        <f t="shared" si="108"/>
        <v>3</v>
      </c>
      <c r="AI172">
        <f t="shared" si="109"/>
        <v>0.18846760344287369</v>
      </c>
      <c r="AJ172">
        <f t="shared" si="110"/>
        <v>-0.28181673900321169</v>
      </c>
      <c r="AL172" s="48">
        <f t="shared" si="111"/>
        <v>0.5012504012371326</v>
      </c>
      <c r="AM172" s="45">
        <f t="shared" si="112"/>
        <v>0.88194464795069327</v>
      </c>
      <c r="AO172" s="60">
        <f t="shared" si="113"/>
        <v>0.18846760344287369</v>
      </c>
      <c r="AP172" s="60">
        <f t="shared" si="114"/>
        <v>-0.28181673900321169</v>
      </c>
      <c r="AQ172" s="21">
        <f t="shared" si="115"/>
        <v>0.55590395865096065</v>
      </c>
      <c r="AR172" s="21">
        <f t="shared" si="116"/>
        <v>-0.83124652706413815</v>
      </c>
      <c r="AT172" s="55">
        <f t="shared" si="117"/>
        <v>0.94243943184592971</v>
      </c>
      <c r="AV172" s="55">
        <f t="shared" si="118"/>
        <v>1.5457662160069865</v>
      </c>
      <c r="AX172" s="55">
        <f t="shared" si="119"/>
        <v>1.9137641061866211</v>
      </c>
      <c r="AZ172" s="55">
        <f t="shared" si="120"/>
        <v>1.9904087595141653</v>
      </c>
      <c r="BB172" s="55">
        <f t="shared" si="121"/>
        <v>1.7640317223060138</v>
      </c>
      <c r="BD172" s="55">
        <f t="shared" si="122"/>
        <v>1.2690968463641543</v>
      </c>
      <c r="BF172" s="55">
        <f t="shared" si="123"/>
        <v>0.58095347995491309</v>
      </c>
      <c r="BH172" s="55">
        <f t="shared" si="124"/>
        <v>0.19563478742105392</v>
      </c>
      <c r="BJ172" s="56">
        <f t="shared" si="125"/>
        <v>0.19563478742105392</v>
      </c>
      <c r="BK172" s="57" t="str">
        <f t="shared" si="126"/>
        <v/>
      </c>
      <c r="BM172" s="57" t="str">
        <f t="shared" si="127"/>
        <v/>
      </c>
      <c r="BO172" s="57" t="str">
        <f t="shared" si="128"/>
        <v/>
      </c>
      <c r="BQ172" s="57" t="str">
        <f t="shared" si="129"/>
        <v/>
      </c>
      <c r="BS172" s="57" t="str">
        <f t="shared" si="130"/>
        <v/>
      </c>
      <c r="BU172" s="57" t="str">
        <f t="shared" si="131"/>
        <v/>
      </c>
      <c r="BW172" s="57" t="str">
        <f t="shared" si="132"/>
        <v/>
      </c>
      <c r="BY172" s="57">
        <f t="shared" si="133"/>
        <v>8</v>
      </c>
      <c r="CA172" s="58">
        <f t="shared" si="134"/>
        <v>8</v>
      </c>
      <c r="CB172" s="59" t="str">
        <f t="shared" si="135"/>
        <v>Fast-inaccurate</v>
      </c>
      <c r="CI172">
        <f t="shared" si="136"/>
        <v>16</v>
      </c>
      <c r="CJ172">
        <f t="shared" si="137"/>
        <v>0.76800171467764144</v>
      </c>
      <c r="CK172">
        <f t="shared" si="138"/>
        <v>-0.89070998529355094</v>
      </c>
    </row>
    <row r="173" spans="2:89" x14ac:dyDescent="0.3">
      <c r="B173" s="3">
        <v>117</v>
      </c>
      <c r="C173" s="3">
        <v>55</v>
      </c>
      <c r="D173" s="3">
        <v>11</v>
      </c>
      <c r="E173" s="26">
        <v>1</v>
      </c>
      <c r="F173" s="28">
        <v>32</v>
      </c>
      <c r="G173" s="27">
        <v>33</v>
      </c>
      <c r="J173">
        <f t="shared" si="95"/>
        <v>0.84166666666666656</v>
      </c>
      <c r="K173">
        <f t="shared" si="103"/>
        <v>1.6706815376748181</v>
      </c>
      <c r="L173" s="33">
        <f t="shared" si="104"/>
        <v>30.997844776140539</v>
      </c>
      <c r="M173">
        <f t="shared" si="96"/>
        <v>31.002184398110423</v>
      </c>
      <c r="O173" s="33">
        <f t="shared" si="97"/>
        <v>9.2592592592592595</v>
      </c>
      <c r="P173" s="33">
        <f t="shared" si="98"/>
        <v>-2.5787037037037042</v>
      </c>
      <c r="Q173" s="33">
        <f t="shared" si="99"/>
        <v>0.5</v>
      </c>
      <c r="S173">
        <f>'Parameters from R'!D$17+'Parameters from R'!D$18*Computation!$O173+'Parameters from R'!D$19*Computation!$P173+'Parameters from R'!D$20*Computation!$O173*Computation!$P173+'Parameters from R'!D$21*Computation!$Q173+'Parameters from R'!D$22*Computation!$O173*Computation!$Q173+'Parameters from R'!D$23*Computation!$P173*Computation!$Q173+'Parameters from R'!D$24*Computation!$O173*Computation!$P173*Computation!$Q173</f>
        <v>26.557514535322358</v>
      </c>
      <c r="T173">
        <f>'Parameters from R'!E$17+'Parameters from R'!E$18*Computation!$O173+'Parameters from R'!E$19*Computation!$P173+'Parameters from R'!E$20*Computation!$O173*Computation!$P173+'Parameters from R'!E$21*Computation!$Q173+'Parameters from R'!E$22*Computation!$O173*Computation!$Q173+'Parameters from R'!E$23*Computation!$P173*Computation!$Q173+'Parameters from R'!E$24*Computation!$O173*Computation!$P173*Computation!$Q173</f>
        <v>30.250124269547328</v>
      </c>
      <c r="U173">
        <f>'Parameters from R'!F$17+'Parameters from R'!F$18*Computation!$O173+'Parameters from R'!F$19*Computation!$P173+'Parameters from R'!F$20*Computation!$O173*Computation!$P173+'Parameters from R'!F$21*Computation!$Q173+'Parameters from R'!F$22*Computation!$O173*Computation!$Q173+'Parameters from R'!F$23*Computation!$P173*Computation!$Q173+'Parameters from R'!F$24*Computation!$O173*Computation!$P173*Computation!$Q173</f>
        <v>28.165949489026062</v>
      </c>
      <c r="V173">
        <f t="shared" si="100"/>
        <v>5.4424854646776417</v>
      </c>
      <c r="W173">
        <f t="shared" si="101"/>
        <v>2.749875730452672</v>
      </c>
      <c r="X173">
        <f t="shared" si="102"/>
        <v>2.8318952871144774</v>
      </c>
      <c r="Z173" s="21">
        <f>IF(F173="","",V173/'Parameters from R'!$D$25)</f>
        <v>1.3355858101579987</v>
      </c>
      <c r="AA173" s="21">
        <f t="shared" si="105"/>
        <v>90.915765465626407</v>
      </c>
      <c r="AB173" s="21">
        <f t="shared" si="106"/>
        <v>4</v>
      </c>
      <c r="AD173" s="21">
        <f>IF(G173="","",X173/'Parameters from R'!$F$25)</f>
        <v>0.89599926821314857</v>
      </c>
      <c r="AE173" s="21">
        <f t="shared" si="107"/>
        <v>81.487342296627446</v>
      </c>
      <c r="AF173" s="21">
        <f t="shared" si="108"/>
        <v>4</v>
      </c>
      <c r="AI173">
        <f t="shared" si="109"/>
        <v>1.3355858101579987</v>
      </c>
      <c r="AJ173">
        <f t="shared" si="110"/>
        <v>0.89599926821314857</v>
      </c>
      <c r="AL173" s="48">
        <f t="shared" si="111"/>
        <v>1.3484983854814674</v>
      </c>
      <c r="AM173" s="45">
        <f t="shared" si="112"/>
        <v>0.4028367250768411</v>
      </c>
      <c r="AO173" s="60">
        <f t="shared" si="113"/>
        <v>1.3355858101579987</v>
      </c>
      <c r="AP173" s="60">
        <f t="shared" si="114"/>
        <v>0.89599926821314857</v>
      </c>
      <c r="AQ173" s="21">
        <f t="shared" si="115"/>
        <v>0.8304372310299879</v>
      </c>
      <c r="AR173" s="21">
        <f t="shared" si="116"/>
        <v>0.55711220173251141</v>
      </c>
      <c r="AT173" s="55">
        <f t="shared" si="117"/>
        <v>0.5823448616928153</v>
      </c>
      <c r="AV173" s="55">
        <f t="shared" si="118"/>
        <v>0.1941874705643454</v>
      </c>
      <c r="AX173" s="55">
        <f t="shared" si="119"/>
        <v>0.94115652074188871</v>
      </c>
      <c r="AZ173" s="55">
        <f t="shared" si="120"/>
        <v>1.5448430222415852</v>
      </c>
      <c r="BB173" s="55">
        <f t="shared" si="121"/>
        <v>1.9133411776418694</v>
      </c>
      <c r="BD173" s="55">
        <f t="shared" si="122"/>
        <v>1.9905504832271452</v>
      </c>
      <c r="BF173" s="55">
        <f t="shared" si="123"/>
        <v>1.7647165221261523</v>
      </c>
      <c r="BH173" s="55">
        <f t="shared" si="124"/>
        <v>1.2702204677265618</v>
      </c>
      <c r="BJ173" s="56">
        <f t="shared" si="125"/>
        <v>0.1941874705643454</v>
      </c>
      <c r="BK173" s="57" t="str">
        <f t="shared" si="126"/>
        <v/>
      </c>
      <c r="BM173" s="57">
        <f t="shared" si="127"/>
        <v>2</v>
      </c>
      <c r="BO173" s="57" t="str">
        <f t="shared" si="128"/>
        <v/>
      </c>
      <c r="BQ173" s="57" t="str">
        <f t="shared" si="129"/>
        <v/>
      </c>
      <c r="BS173" s="57" t="str">
        <f t="shared" si="130"/>
        <v/>
      </c>
      <c r="BU173" s="57" t="str">
        <f t="shared" si="131"/>
        <v/>
      </c>
      <c r="BW173" s="57" t="str">
        <f t="shared" si="132"/>
        <v/>
      </c>
      <c r="BY173" s="57" t="str">
        <f t="shared" si="133"/>
        <v/>
      </c>
      <c r="CA173" s="58">
        <f t="shared" si="134"/>
        <v>2</v>
      </c>
      <c r="CB173" s="59" t="str">
        <f t="shared" si="135"/>
        <v>Fast-hyperaccurate</v>
      </c>
      <c r="CI173">
        <f t="shared" si="136"/>
        <v>11</v>
      </c>
      <c r="CJ173">
        <f t="shared" si="137"/>
        <v>5.4424854646776417</v>
      </c>
      <c r="CK173">
        <f t="shared" si="138"/>
        <v>2.8318952871144774</v>
      </c>
    </row>
    <row r="174" spans="2:89" x14ac:dyDescent="0.3">
      <c r="B174" s="3">
        <v>191</v>
      </c>
      <c r="C174" s="3">
        <v>55</v>
      </c>
      <c r="D174" s="3">
        <v>13</v>
      </c>
      <c r="E174" s="26">
        <v>1</v>
      </c>
      <c r="F174" s="26">
        <v>31</v>
      </c>
      <c r="G174" s="26">
        <v>34</v>
      </c>
      <c r="J174">
        <f t="shared" si="95"/>
        <v>0.86444444444444435</v>
      </c>
      <c r="K174">
        <f t="shared" si="103"/>
        <v>1.8527054794451341</v>
      </c>
      <c r="L174" s="33">
        <f t="shared" si="104"/>
        <v>32.413984768903369</v>
      </c>
      <c r="M174">
        <f t="shared" si="96"/>
        <v>32.419066202762622</v>
      </c>
      <c r="O174" s="33">
        <f t="shared" si="97"/>
        <v>9.2592592592592595</v>
      </c>
      <c r="P174" s="33">
        <f t="shared" si="98"/>
        <v>-0.57870370370370416</v>
      </c>
      <c r="Q174" s="33">
        <f t="shared" si="99"/>
        <v>0.5</v>
      </c>
      <c r="S174">
        <f>'Parameters from R'!D$17+'Parameters from R'!D$18*Computation!$O174+'Parameters from R'!D$19*Computation!$P174+'Parameters from R'!D$20*Computation!$O174*Computation!$P174+'Parameters from R'!D$21*Computation!$Q174+'Parameters from R'!D$22*Computation!$O174*Computation!$Q174+'Parameters from R'!D$23*Computation!$P174*Computation!$Q174+'Parameters from R'!D$24*Computation!$O174*Computation!$P174*Computation!$Q174</f>
        <v>26.843460461248284</v>
      </c>
      <c r="T174">
        <f>'Parameters from R'!E$17+'Parameters from R'!E$18*Computation!$O174+'Parameters from R'!E$19*Computation!$P174+'Parameters from R'!E$20*Computation!$O174*Computation!$P174+'Parameters from R'!E$21*Computation!$Q174+'Parameters from R'!E$22*Computation!$O174*Computation!$Q174+'Parameters from R'!E$23*Computation!$P174*Computation!$Q174+'Parameters from R'!E$24*Computation!$O174*Computation!$P174*Computation!$Q174</f>
        <v>30.369968713991771</v>
      </c>
      <c r="U174">
        <f>'Parameters from R'!F$17+'Parameters from R'!F$18*Computation!$O174+'Parameters from R'!F$19*Computation!$P174+'Parameters from R'!F$20*Computation!$O174*Computation!$P174+'Parameters from R'!F$21*Computation!$Q174+'Parameters from R'!F$22*Computation!$O174*Computation!$Q174+'Parameters from R'!F$23*Computation!$P174*Computation!$Q174+'Parameters from R'!F$24*Computation!$O174*Computation!$P174*Computation!$Q174</f>
        <v>28.273035414951988</v>
      </c>
      <c r="V174">
        <f t="shared" si="100"/>
        <v>4.1565395387517157</v>
      </c>
      <c r="W174">
        <f t="shared" si="101"/>
        <v>3.6300312860082293</v>
      </c>
      <c r="X174">
        <f t="shared" si="102"/>
        <v>4.1409493539513811</v>
      </c>
      <c r="Z174" s="21">
        <f>IF(F174="","",V174/'Parameters from R'!$D$25)</f>
        <v>1.0200147089683178</v>
      </c>
      <c r="AA174" s="21">
        <f t="shared" si="105"/>
        <v>84.613925756746937</v>
      </c>
      <c r="AB174" s="21">
        <f t="shared" si="106"/>
        <v>4</v>
      </c>
      <c r="AD174" s="21">
        <f>IF(G174="","",X174/'Parameters from R'!$F$25)</f>
        <v>1.3101782427233377</v>
      </c>
      <c r="AE174" s="21">
        <f t="shared" si="107"/>
        <v>90.493222786429612</v>
      </c>
      <c r="AF174" s="21">
        <f t="shared" si="108"/>
        <v>4</v>
      </c>
      <c r="AI174">
        <f t="shared" si="109"/>
        <v>1.0200147089683178</v>
      </c>
      <c r="AJ174">
        <f t="shared" si="110"/>
        <v>1.3101782427233377</v>
      </c>
      <c r="AL174" s="48">
        <f t="shared" si="111"/>
        <v>1.3566883306666098</v>
      </c>
      <c r="AM174" s="45">
        <f t="shared" si="112"/>
        <v>0.39839886057293539</v>
      </c>
      <c r="AO174" s="60">
        <f t="shared" si="113"/>
        <v>1.0200147089683178</v>
      </c>
      <c r="AP174" s="60">
        <f t="shared" si="114"/>
        <v>1.3101782427233377</v>
      </c>
      <c r="AQ174" s="21">
        <f t="shared" si="115"/>
        <v>0.61431099017422142</v>
      </c>
      <c r="AR174" s="21">
        <f t="shared" si="116"/>
        <v>0.78906400713197389</v>
      </c>
      <c r="AT174" s="55">
        <f t="shared" si="117"/>
        <v>0.87828128731719957</v>
      </c>
      <c r="AV174" s="55">
        <f t="shared" si="118"/>
        <v>0.12380648494433953</v>
      </c>
      <c r="AX174" s="55">
        <f t="shared" si="119"/>
        <v>0.64951673245271546</v>
      </c>
      <c r="AZ174" s="55">
        <f t="shared" si="120"/>
        <v>1.323956915217686</v>
      </c>
      <c r="BB174" s="55">
        <f t="shared" si="121"/>
        <v>1.7968366593400866</v>
      </c>
      <c r="BD174" s="55">
        <f t="shared" si="122"/>
        <v>1.9961643104428368</v>
      </c>
      <c r="BF174" s="55">
        <f t="shared" si="123"/>
        <v>1.8915940405552001</v>
      </c>
      <c r="BH174" s="55">
        <f t="shared" si="124"/>
        <v>1.4990457253357112</v>
      </c>
      <c r="BJ174" s="56">
        <f t="shared" si="125"/>
        <v>0.12380648494433953</v>
      </c>
      <c r="BK174" s="57" t="str">
        <f t="shared" si="126"/>
        <v/>
      </c>
      <c r="BM174" s="57">
        <f t="shared" si="127"/>
        <v>2</v>
      </c>
      <c r="BO174" s="57" t="str">
        <f t="shared" si="128"/>
        <v/>
      </c>
      <c r="BQ174" s="57" t="str">
        <f t="shared" si="129"/>
        <v/>
      </c>
      <c r="BS174" s="57" t="str">
        <f t="shared" si="130"/>
        <v/>
      </c>
      <c r="BU174" s="57" t="str">
        <f t="shared" si="131"/>
        <v/>
      </c>
      <c r="BW174" s="57" t="str">
        <f t="shared" si="132"/>
        <v/>
      </c>
      <c r="BY174" s="57" t="str">
        <f t="shared" si="133"/>
        <v/>
      </c>
      <c r="CA174" s="58">
        <f t="shared" si="134"/>
        <v>2</v>
      </c>
      <c r="CB174" s="59" t="str">
        <f t="shared" si="135"/>
        <v>Fast-hyperaccurate</v>
      </c>
      <c r="CI174">
        <f t="shared" si="136"/>
        <v>13</v>
      </c>
      <c r="CJ174">
        <f t="shared" si="137"/>
        <v>4.1565395387517157</v>
      </c>
      <c r="CK174">
        <f t="shared" si="138"/>
        <v>4.1409493539513811</v>
      </c>
    </row>
    <row r="175" spans="2:89" x14ac:dyDescent="0.3">
      <c r="B175" s="3">
        <v>204</v>
      </c>
      <c r="C175" s="24">
        <v>55</v>
      </c>
      <c r="D175" s="25">
        <v>18</v>
      </c>
      <c r="E175" s="26">
        <v>1</v>
      </c>
      <c r="F175" s="24">
        <v>28</v>
      </c>
      <c r="G175" s="24">
        <v>32</v>
      </c>
      <c r="J175">
        <f t="shared" si="95"/>
        <v>0.81888888888888878</v>
      </c>
      <c r="K175">
        <f t="shared" si="103"/>
        <v>1.5088376913825734</v>
      </c>
      <c r="L175" s="33">
        <f t="shared" si="104"/>
        <v>29.738705230606403</v>
      </c>
      <c r="M175">
        <f t="shared" si="96"/>
        <v>29.742488137206898</v>
      </c>
      <c r="O175" s="33">
        <f t="shared" si="97"/>
        <v>9.2592592592592595</v>
      </c>
      <c r="P175" s="33">
        <f t="shared" si="98"/>
        <v>4.4212962962962958</v>
      </c>
      <c r="Q175" s="33">
        <f t="shared" si="99"/>
        <v>0.5</v>
      </c>
      <c r="S175">
        <f>'Parameters from R'!D$17+'Parameters from R'!D$18*Computation!$O175+'Parameters from R'!D$19*Computation!$P175+'Parameters from R'!D$20*Computation!$O175*Computation!$P175+'Parameters from R'!D$21*Computation!$Q175+'Parameters from R'!D$22*Computation!$O175*Computation!$Q175+'Parameters from R'!D$23*Computation!$P175*Computation!$Q175+'Parameters from R'!D$24*Computation!$O175*Computation!$P175*Computation!$Q175</f>
        <v>27.558325276063098</v>
      </c>
      <c r="T175">
        <f>'Parameters from R'!E$17+'Parameters from R'!E$18*Computation!$O175+'Parameters from R'!E$19*Computation!$P175+'Parameters from R'!E$20*Computation!$O175*Computation!$P175+'Parameters from R'!E$21*Computation!$Q175+'Parameters from R'!E$22*Computation!$O175*Computation!$Q175+'Parameters from R'!E$23*Computation!$P175*Computation!$Q175+'Parameters from R'!E$24*Computation!$O175*Computation!$P175*Computation!$Q175</f>
        <v>30.669579825102879</v>
      </c>
      <c r="U175">
        <f>'Parameters from R'!F$17+'Parameters from R'!F$18*Computation!$O175+'Parameters from R'!F$19*Computation!$P175+'Parameters from R'!F$20*Computation!$O175*Computation!$P175+'Parameters from R'!F$21*Computation!$Q175+'Parameters from R'!F$22*Computation!$O175*Computation!$Q175+'Parameters from R'!F$23*Computation!$P175*Computation!$Q175+'Parameters from R'!F$24*Computation!$O175*Computation!$P175*Computation!$Q175</f>
        <v>28.540750229766804</v>
      </c>
      <c r="V175">
        <f t="shared" si="100"/>
        <v>0.44167472393690232</v>
      </c>
      <c r="W175">
        <f t="shared" si="101"/>
        <v>1.3304201748971209</v>
      </c>
      <c r="X175">
        <f t="shared" si="102"/>
        <v>1.1979550008395989</v>
      </c>
      <c r="Z175" s="21">
        <f>IF(F175="","",V175/'Parameters from R'!$D$25)</f>
        <v>0.10838696728251485</v>
      </c>
      <c r="AA175" s="21">
        <f t="shared" si="105"/>
        <v>54.315563058395085</v>
      </c>
      <c r="AB175" s="21">
        <f t="shared" si="106"/>
        <v>4</v>
      </c>
      <c r="AD175" s="21">
        <f>IF(G175="","",X175/'Parameters from R'!$F$25)</f>
        <v>0.37902771652205242</v>
      </c>
      <c r="AE175" s="21">
        <f t="shared" si="107"/>
        <v>64.766635902383257</v>
      </c>
      <c r="AF175" s="21">
        <f t="shared" si="108"/>
        <v>4</v>
      </c>
      <c r="AI175">
        <f t="shared" si="109"/>
        <v>0.10838696728251485</v>
      </c>
      <c r="AJ175">
        <f t="shared" si="110"/>
        <v>0.37902771652205242</v>
      </c>
      <c r="AL175" s="48">
        <f t="shared" si="111"/>
        <v>0.39834226020586022</v>
      </c>
      <c r="AM175" s="45">
        <f t="shared" si="112"/>
        <v>0.92372739480861932</v>
      </c>
      <c r="AO175" s="60">
        <f t="shared" si="113"/>
        <v>0.10838696728251485</v>
      </c>
      <c r="AP175" s="60">
        <f t="shared" si="114"/>
        <v>0.37902771652205242</v>
      </c>
      <c r="AQ175" s="21">
        <f t="shared" si="115"/>
        <v>0.27494000825908876</v>
      </c>
      <c r="AR175" s="21">
        <f t="shared" si="116"/>
        <v>0.96146138344630994</v>
      </c>
      <c r="AT175" s="55">
        <f t="shared" si="117"/>
        <v>1.2042092772777591</v>
      </c>
      <c r="AV175" s="55">
        <f t="shared" si="118"/>
        <v>0.50146224515237003</v>
      </c>
      <c r="AX175" s="55">
        <f t="shared" si="119"/>
        <v>0.27762786803089518</v>
      </c>
      <c r="AZ175" s="55">
        <f t="shared" si="120"/>
        <v>1.0144516550093474</v>
      </c>
      <c r="BB175" s="55">
        <f t="shared" si="121"/>
        <v>1.5968343735397788</v>
      </c>
      <c r="BD175" s="55">
        <f t="shared" si="122"/>
        <v>1.9361135340384212</v>
      </c>
      <c r="BF175" s="55">
        <f t="shared" si="123"/>
        <v>1.9806369598926048</v>
      </c>
      <c r="BH175" s="55">
        <f t="shared" si="124"/>
        <v>1.7236263631218911</v>
      </c>
      <c r="BJ175" s="56">
        <f t="shared" si="125"/>
        <v>0.27762786803089518</v>
      </c>
      <c r="BK175" s="57" t="str">
        <f t="shared" si="126"/>
        <v/>
      </c>
      <c r="BM175" s="57" t="str">
        <f t="shared" si="127"/>
        <v/>
      </c>
      <c r="BO175" s="57">
        <f t="shared" si="128"/>
        <v>3</v>
      </c>
      <c r="BQ175" s="57" t="str">
        <f t="shared" si="129"/>
        <v/>
      </c>
      <c r="BS175" s="57" t="str">
        <f t="shared" si="130"/>
        <v/>
      </c>
      <c r="BU175" s="57" t="str">
        <f t="shared" si="131"/>
        <v/>
      </c>
      <c r="BW175" s="57" t="str">
        <f t="shared" si="132"/>
        <v/>
      </c>
      <c r="BY175" s="57" t="str">
        <f t="shared" si="133"/>
        <v/>
      </c>
      <c r="CA175" s="58">
        <f t="shared" si="134"/>
        <v>3</v>
      </c>
      <c r="CB175" s="59" t="str">
        <f t="shared" si="135"/>
        <v>Hyperaccurate</v>
      </c>
      <c r="CI175">
        <f t="shared" si="136"/>
        <v>18</v>
      </c>
      <c r="CJ175">
        <f t="shared" si="137"/>
        <v>0.44167472393690232</v>
      </c>
      <c r="CK175">
        <f t="shared" si="138"/>
        <v>1.1979550008395989</v>
      </c>
    </row>
    <row r="176" spans="2:89" x14ac:dyDescent="0.3">
      <c r="B176" s="3">
        <v>91</v>
      </c>
      <c r="C176" s="3">
        <v>56</v>
      </c>
      <c r="D176" s="3">
        <v>8</v>
      </c>
      <c r="E176" s="26">
        <v>1</v>
      </c>
      <c r="F176" s="28">
        <v>20</v>
      </c>
      <c r="G176" s="27">
        <v>32</v>
      </c>
      <c r="J176">
        <f t="shared" si="95"/>
        <v>0.81888888888888878</v>
      </c>
      <c r="K176">
        <f t="shared" si="103"/>
        <v>1.5088376913825734</v>
      </c>
      <c r="L176" s="33">
        <f t="shared" si="104"/>
        <v>29.738705230606403</v>
      </c>
      <c r="M176">
        <f t="shared" si="96"/>
        <v>29.742488137206898</v>
      </c>
      <c r="O176" s="33">
        <f t="shared" si="97"/>
        <v>10.25925925925926</v>
      </c>
      <c r="P176" s="33">
        <f t="shared" si="98"/>
        <v>-5.5787037037037042</v>
      </c>
      <c r="Q176" s="33">
        <f t="shared" si="99"/>
        <v>0.5</v>
      </c>
      <c r="S176">
        <f>'Parameters from R'!D$17+'Parameters from R'!D$18*Computation!$O176+'Parameters from R'!D$19*Computation!$P176+'Parameters from R'!D$20*Computation!$O176*Computation!$P176+'Parameters from R'!D$21*Computation!$Q176+'Parameters from R'!D$22*Computation!$O176*Computation!$Q176+'Parameters from R'!D$23*Computation!$P176*Computation!$Q176+'Parameters from R'!D$24*Computation!$O176*Computation!$P176*Computation!$Q176</f>
        <v>26.013056711248286</v>
      </c>
      <c r="T176">
        <f>'Parameters from R'!E$17+'Parameters from R'!E$18*Computation!$O176+'Parameters from R'!E$19*Computation!$P176+'Parameters from R'!E$20*Computation!$O176*Computation!$P176+'Parameters from R'!E$21*Computation!$Q176+'Parameters from R'!E$22*Computation!$O176*Computation!$Q176+'Parameters from R'!E$23*Computation!$P176*Computation!$Q176+'Parameters from R'!E$24*Computation!$O176*Computation!$P176*Computation!$Q176</f>
        <v>30.001251213991768</v>
      </c>
      <c r="U176">
        <f>'Parameters from R'!F$17+'Parameters from R'!F$18*Computation!$O176+'Parameters from R'!F$19*Computation!$P176+'Parameters from R'!F$20*Computation!$O176*Computation!$P176+'Parameters from R'!F$21*Computation!$Q176+'Parameters from R'!F$22*Computation!$O176*Computation!$Q176+'Parameters from R'!F$23*Computation!$P176*Computation!$Q176+'Parameters from R'!F$24*Computation!$O176*Computation!$P176*Computation!$Q176</f>
        <v>27.937430414951987</v>
      </c>
      <c r="V176">
        <f t="shared" si="100"/>
        <v>-6.0130567112482858</v>
      </c>
      <c r="W176">
        <f t="shared" si="101"/>
        <v>1.9987487860082318</v>
      </c>
      <c r="X176">
        <f t="shared" si="102"/>
        <v>1.8012748156544163</v>
      </c>
      <c r="Z176" s="21">
        <f>IF(F176="","",V176/'Parameters from R'!$D$25)</f>
        <v>-1.475603981184763</v>
      </c>
      <c r="AA176" s="21">
        <f t="shared" si="105"/>
        <v>7.0025117876357683</v>
      </c>
      <c r="AB176" s="21">
        <f t="shared" si="106"/>
        <v>1</v>
      </c>
      <c r="AD176" s="21">
        <f>IF(G176="","",X176/'Parameters from R'!$F$25)</f>
        <v>0.56991546404303495</v>
      </c>
      <c r="AE176" s="21">
        <f t="shared" si="107"/>
        <v>71.563248206465644</v>
      </c>
      <c r="AF176" s="21">
        <f t="shared" si="108"/>
        <v>4</v>
      </c>
      <c r="AI176">
        <f t="shared" si="109"/>
        <v>-1.475603981184763</v>
      </c>
      <c r="AJ176">
        <f t="shared" si="110"/>
        <v>0.56991546404303495</v>
      </c>
      <c r="AL176" s="48">
        <f t="shared" si="111"/>
        <v>2.2280174678898761</v>
      </c>
      <c r="AM176" s="45">
        <f t="shared" si="112"/>
        <v>8.357332250484828E-2</v>
      </c>
      <c r="AO176" s="60">
        <f t="shared" si="113"/>
        <v>-1.475603981184763</v>
      </c>
      <c r="AP176" s="60">
        <f t="shared" si="114"/>
        <v>0.56991546404303495</v>
      </c>
      <c r="AQ176" s="21">
        <f t="shared" si="115"/>
        <v>-0.93284153709866524</v>
      </c>
      <c r="AR176" s="21">
        <f t="shared" si="116"/>
        <v>0.36028692269273305</v>
      </c>
      <c r="AT176" s="55">
        <f t="shared" si="117"/>
        <v>1.9661340427848073</v>
      </c>
      <c r="AV176" s="55">
        <f t="shared" si="118"/>
        <v>1.6762203020164643</v>
      </c>
      <c r="AX176" s="55">
        <f t="shared" si="119"/>
        <v>1.1311172152409907</v>
      </c>
      <c r="AZ176" s="55">
        <f t="shared" si="120"/>
        <v>0.41381178604816571</v>
      </c>
      <c r="BB176" s="55">
        <f t="shared" si="121"/>
        <v>0.36649273635731083</v>
      </c>
      <c r="BD176" s="55">
        <f t="shared" si="122"/>
        <v>1.0910020619173151</v>
      </c>
      <c r="BF176" s="55">
        <f t="shared" si="123"/>
        <v>1.6494162135087269</v>
      </c>
      <c r="BH176" s="55">
        <f t="shared" si="124"/>
        <v>1.9567216985886438</v>
      </c>
      <c r="BJ176" s="56">
        <f t="shared" si="125"/>
        <v>0.36649273635731083</v>
      </c>
      <c r="BK176" s="57" t="str">
        <f t="shared" si="126"/>
        <v/>
      </c>
      <c r="BM176" s="57" t="str">
        <f t="shared" si="127"/>
        <v/>
      </c>
      <c r="BO176" s="57" t="str">
        <f t="shared" si="128"/>
        <v/>
      </c>
      <c r="BQ176" s="57" t="str">
        <f t="shared" si="129"/>
        <v/>
      </c>
      <c r="BS176" s="57">
        <f t="shared" si="130"/>
        <v>5</v>
      </c>
      <c r="BU176" s="57" t="str">
        <f t="shared" si="131"/>
        <v/>
      </c>
      <c r="BW176" s="57" t="str">
        <f t="shared" si="132"/>
        <v/>
      </c>
      <c r="BY176" s="57" t="str">
        <f t="shared" si="133"/>
        <v/>
      </c>
      <c r="CA176" s="58">
        <f t="shared" si="134"/>
        <v>5</v>
      </c>
      <c r="CB176" s="59" t="str">
        <f t="shared" si="135"/>
        <v>Slow</v>
      </c>
      <c r="CI176">
        <f t="shared" si="136"/>
        <v>8</v>
      </c>
      <c r="CJ176">
        <f t="shared" si="137"/>
        <v>-6.0130567112482858</v>
      </c>
      <c r="CK176">
        <f t="shared" si="138"/>
        <v>1.8012748156544163</v>
      </c>
    </row>
    <row r="177" spans="2:89" x14ac:dyDescent="0.3">
      <c r="B177" s="3">
        <v>180</v>
      </c>
      <c r="C177" s="3">
        <v>56</v>
      </c>
      <c r="D177" s="3">
        <v>11</v>
      </c>
      <c r="E177" s="26">
        <v>1</v>
      </c>
      <c r="F177" s="26">
        <v>20</v>
      </c>
      <c r="G177" s="26">
        <v>24</v>
      </c>
      <c r="J177">
        <f t="shared" si="95"/>
        <v>0.63666666666666671</v>
      </c>
      <c r="K177">
        <f t="shared" si="103"/>
        <v>0.56092554581748644</v>
      </c>
      <c r="L177" s="33">
        <f t="shared" si="104"/>
        <v>22.363981411834271</v>
      </c>
      <c r="M177">
        <f t="shared" si="96"/>
        <v>22.36579454908745</v>
      </c>
      <c r="O177" s="33">
        <f t="shared" si="97"/>
        <v>10.25925925925926</v>
      </c>
      <c r="P177" s="33">
        <f t="shared" si="98"/>
        <v>-2.5787037037037042</v>
      </c>
      <c r="Q177" s="33">
        <f t="shared" si="99"/>
        <v>0.5</v>
      </c>
      <c r="S177">
        <f>'Parameters from R'!D$17+'Parameters from R'!D$18*Computation!$O177+'Parameters from R'!D$19*Computation!$P177+'Parameters from R'!D$20*Computation!$O177*Computation!$P177+'Parameters from R'!D$21*Computation!$Q177+'Parameters from R'!D$22*Computation!$O177*Computation!$Q177+'Parameters from R'!D$23*Computation!$P177*Computation!$Q177+'Parameters from R'!D$24*Computation!$O177*Computation!$P177*Computation!$Q177</f>
        <v>26.500445600137176</v>
      </c>
      <c r="T177">
        <f>'Parameters from R'!E$17+'Parameters from R'!E$18*Computation!$O177+'Parameters from R'!E$19*Computation!$P177+'Parameters from R'!E$20*Computation!$O177*Computation!$P177+'Parameters from R'!E$21*Computation!$Q177+'Parameters from R'!E$22*Computation!$O177*Computation!$Q177+'Parameters from R'!E$23*Computation!$P177*Computation!$Q177+'Parameters from R'!E$24*Computation!$O177*Computation!$P177*Computation!$Q177</f>
        <v>30.206037880658435</v>
      </c>
      <c r="U177">
        <f>'Parameters from R'!F$17+'Parameters from R'!F$18*Computation!$O177+'Parameters from R'!F$19*Computation!$P177+'Parameters from R'!F$20*Computation!$O177*Computation!$P177+'Parameters from R'!F$21*Computation!$Q177+'Parameters from R'!F$22*Computation!$O177*Computation!$Q177+'Parameters from R'!F$23*Computation!$P177*Computation!$Q177+'Parameters from R'!F$24*Computation!$O177*Computation!$P177*Computation!$Q177</f>
        <v>28.121699303840877</v>
      </c>
      <c r="V177">
        <f t="shared" si="100"/>
        <v>-6.5004456001371764</v>
      </c>
      <c r="W177">
        <f t="shared" si="101"/>
        <v>-6.2060378806584353</v>
      </c>
      <c r="X177">
        <f t="shared" si="102"/>
        <v>-5.7577178920066068</v>
      </c>
      <c r="Z177" s="21">
        <f>IF(F177="","",V177/'Parameters from R'!$D$25)</f>
        <v>-1.5952092035144163</v>
      </c>
      <c r="AA177" s="21">
        <f t="shared" si="105"/>
        <v>5.5332730674013533</v>
      </c>
      <c r="AB177" s="21">
        <f t="shared" si="106"/>
        <v>1</v>
      </c>
      <c r="AD177" s="21">
        <f>IF(G177="","",X177/'Parameters from R'!$F$25)</f>
        <v>-1.8217167284713682</v>
      </c>
      <c r="AE177" s="21">
        <f t="shared" si="107"/>
        <v>3.4248989181176088</v>
      </c>
      <c r="AF177" s="21">
        <f t="shared" si="108"/>
        <v>1</v>
      </c>
      <c r="AI177">
        <f t="shared" si="109"/>
        <v>-1.5952092035144163</v>
      </c>
      <c r="AJ177">
        <f t="shared" si="110"/>
        <v>-1.8217167284713682</v>
      </c>
      <c r="AL177" s="48">
        <f t="shared" si="111"/>
        <v>1.9524357389179414</v>
      </c>
      <c r="AM177" s="45">
        <f t="shared" si="112"/>
        <v>0.14867349929512652</v>
      </c>
      <c r="AO177" s="60">
        <f t="shared" si="113"/>
        <v>-1.5952092035144163</v>
      </c>
      <c r="AP177" s="60">
        <f t="shared" si="114"/>
        <v>-1.8217167284713682</v>
      </c>
      <c r="AQ177" s="21">
        <f t="shared" si="115"/>
        <v>-0.65878689338860796</v>
      </c>
      <c r="AR177" s="21">
        <f t="shared" si="116"/>
        <v>-0.75232960137122551</v>
      </c>
      <c r="AT177" s="55">
        <f t="shared" si="117"/>
        <v>1.8214208154013221</v>
      </c>
      <c r="AV177" s="55">
        <f t="shared" si="118"/>
        <v>1.9989047213355968</v>
      </c>
      <c r="AX177" s="55">
        <f t="shared" si="119"/>
        <v>1.8720735035629479</v>
      </c>
      <c r="AZ177" s="55">
        <f t="shared" si="120"/>
        <v>1.4602360652614099</v>
      </c>
      <c r="BB177" s="55">
        <f t="shared" si="121"/>
        <v>0.82609092309671595</v>
      </c>
      <c r="BD177" s="55">
        <f t="shared" si="122"/>
        <v>6.6180926423412861E-2</v>
      </c>
      <c r="BF177" s="55">
        <f t="shared" si="123"/>
        <v>0.70380451636626284</v>
      </c>
      <c r="BH177" s="55">
        <f t="shared" si="124"/>
        <v>1.3666421015430033</v>
      </c>
      <c r="BJ177" s="56">
        <f t="shared" si="125"/>
        <v>6.6180926423412861E-2</v>
      </c>
      <c r="BK177" s="57" t="str">
        <f t="shared" si="126"/>
        <v/>
      </c>
      <c r="BM177" s="57" t="str">
        <f t="shared" si="127"/>
        <v/>
      </c>
      <c r="BO177" s="57" t="str">
        <f t="shared" si="128"/>
        <v/>
      </c>
      <c r="BQ177" s="57" t="str">
        <f t="shared" si="129"/>
        <v/>
      </c>
      <c r="BS177" s="57" t="str">
        <f t="shared" si="130"/>
        <v/>
      </c>
      <c r="BU177" s="57">
        <f t="shared" si="131"/>
        <v>6</v>
      </c>
      <c r="BW177" s="57" t="str">
        <f t="shared" si="132"/>
        <v/>
      </c>
      <c r="BY177" s="57" t="str">
        <f t="shared" si="133"/>
        <v/>
      </c>
      <c r="CA177" s="58">
        <f t="shared" si="134"/>
        <v>6</v>
      </c>
      <c r="CB177" s="59" t="str">
        <f t="shared" si="135"/>
        <v>Slow-inaccurate</v>
      </c>
      <c r="CI177">
        <f t="shared" si="136"/>
        <v>11</v>
      </c>
      <c r="CJ177">
        <f t="shared" si="137"/>
        <v>-6.5004456001371764</v>
      </c>
      <c r="CK177">
        <f t="shared" si="138"/>
        <v>-5.7577178920066068</v>
      </c>
    </row>
    <row r="178" spans="2:89" x14ac:dyDescent="0.3">
      <c r="B178" s="3">
        <v>103</v>
      </c>
      <c r="C178" s="3">
        <v>56</v>
      </c>
      <c r="D178" s="3">
        <v>13</v>
      </c>
      <c r="E178" s="26">
        <v>1</v>
      </c>
      <c r="F178" s="28">
        <v>30</v>
      </c>
      <c r="G178" s="27">
        <v>30</v>
      </c>
      <c r="J178">
        <f t="shared" si="95"/>
        <v>0.77333333333333343</v>
      </c>
      <c r="K178">
        <f t="shared" si="103"/>
        <v>1.2272296664902038</v>
      </c>
      <c r="L178" s="33">
        <f t="shared" si="104"/>
        <v>27.547804503732515</v>
      </c>
      <c r="M178">
        <f t="shared" si="96"/>
        <v>27.550806037906881</v>
      </c>
      <c r="O178" s="33">
        <f t="shared" si="97"/>
        <v>10.25925925925926</v>
      </c>
      <c r="P178" s="33">
        <f t="shared" si="98"/>
        <v>-0.57870370370370416</v>
      </c>
      <c r="Q178" s="33">
        <f t="shared" si="99"/>
        <v>0.5</v>
      </c>
      <c r="S178">
        <f>'Parameters from R'!D$17+'Parameters from R'!D$18*Computation!$O178+'Parameters from R'!D$19*Computation!$P178+'Parameters from R'!D$20*Computation!$O178*Computation!$P178+'Parameters from R'!D$21*Computation!$Q178+'Parameters from R'!D$22*Computation!$O178*Computation!$Q178+'Parameters from R'!D$23*Computation!$P178*Computation!$Q178+'Parameters from R'!D$24*Computation!$O178*Computation!$P178*Computation!$Q178</f>
        <v>26.825371526063101</v>
      </c>
      <c r="T178">
        <f>'Parameters from R'!E$17+'Parameters from R'!E$18*Computation!$O178+'Parameters from R'!E$19*Computation!$P178+'Parameters from R'!E$20*Computation!$O178*Computation!$P178+'Parameters from R'!E$21*Computation!$Q178+'Parameters from R'!E$22*Computation!$O178*Computation!$Q178+'Parameters from R'!E$23*Computation!$P178*Computation!$Q178+'Parameters from R'!E$24*Computation!$O178*Computation!$P178*Computation!$Q178</f>
        <v>30.342562325102879</v>
      </c>
      <c r="U178">
        <f>'Parameters from R'!F$17+'Parameters from R'!F$18*Computation!$O178+'Parameters from R'!F$19*Computation!$P178+'Parameters from R'!F$20*Computation!$O178*Computation!$P178+'Parameters from R'!F$21*Computation!$Q178+'Parameters from R'!F$22*Computation!$O178*Computation!$Q178+'Parameters from R'!F$23*Computation!$P178*Computation!$Q178+'Parameters from R'!F$24*Computation!$O178*Computation!$P178*Computation!$Q178</f>
        <v>28.244545229766803</v>
      </c>
      <c r="V178">
        <f t="shared" si="100"/>
        <v>3.1746284739368988</v>
      </c>
      <c r="W178">
        <f t="shared" si="101"/>
        <v>-0.34256232510287887</v>
      </c>
      <c r="X178">
        <f t="shared" si="102"/>
        <v>-0.69674072603428883</v>
      </c>
      <c r="Z178" s="21">
        <f>IF(F178="","",V178/'Parameters from R'!$D$25)</f>
        <v>0.77905375583116943</v>
      </c>
      <c r="AA178" s="21">
        <f t="shared" si="105"/>
        <v>78.202597524170443</v>
      </c>
      <c r="AB178" s="21">
        <f t="shared" si="106"/>
        <v>4</v>
      </c>
      <c r="AD178" s="21">
        <f>IF(G178="","",X178/'Parameters from R'!$F$25)</f>
        <v>-0.22044571474855687</v>
      </c>
      <c r="AE178" s="21">
        <f t="shared" si="107"/>
        <v>41.276202286835257</v>
      </c>
      <c r="AF178" s="21">
        <f t="shared" si="108"/>
        <v>3</v>
      </c>
      <c r="AI178">
        <f t="shared" si="109"/>
        <v>0.77905375583116943</v>
      </c>
      <c r="AJ178">
        <f t="shared" si="110"/>
        <v>-0.22044571474855687</v>
      </c>
      <c r="AL178" s="48">
        <f t="shared" si="111"/>
        <v>1.1057006468050579</v>
      </c>
      <c r="AM178" s="45">
        <f t="shared" si="112"/>
        <v>0.54265204792022359</v>
      </c>
      <c r="AO178" s="60">
        <f t="shared" si="113"/>
        <v>0.77905375583116943</v>
      </c>
      <c r="AP178" s="60">
        <f t="shared" si="114"/>
        <v>-0.22044571474855687</v>
      </c>
      <c r="AQ178" s="21">
        <f t="shared" si="115"/>
        <v>0.96221937763673493</v>
      </c>
      <c r="AR178" s="21">
        <f t="shared" si="116"/>
        <v>-0.27227535566109251</v>
      </c>
      <c r="AT178" s="55">
        <f t="shared" si="117"/>
        <v>0.27488405687949613</v>
      </c>
      <c r="AV178" s="55">
        <f t="shared" si="118"/>
        <v>1.0120631437038925</v>
      </c>
      <c r="AX178" s="55">
        <f t="shared" si="119"/>
        <v>1.5951647912746147</v>
      </c>
      <c r="AZ178" s="55">
        <f t="shared" si="120"/>
        <v>1.935417059578618</v>
      </c>
      <c r="BB178" s="55">
        <f t="shared" si="121"/>
        <v>1.9810196251611112</v>
      </c>
      <c r="BD178" s="55">
        <f t="shared" si="122"/>
        <v>1.7250299108004457</v>
      </c>
      <c r="BF178" s="55">
        <f t="shared" si="123"/>
        <v>1.2064200299554939</v>
      </c>
      <c r="BH178" s="55">
        <f t="shared" si="124"/>
        <v>0.50414363577462273</v>
      </c>
      <c r="BJ178" s="56">
        <f t="shared" si="125"/>
        <v>0.27488405687949613</v>
      </c>
      <c r="BK178" s="57">
        <f t="shared" si="126"/>
        <v>1</v>
      </c>
      <c r="BM178" s="57" t="str">
        <f t="shared" si="127"/>
        <v/>
      </c>
      <c r="BO178" s="57" t="str">
        <f t="shared" si="128"/>
        <v/>
      </c>
      <c r="BQ178" s="57" t="str">
        <f t="shared" si="129"/>
        <v/>
      </c>
      <c r="BS178" s="57" t="str">
        <f t="shared" si="130"/>
        <v/>
      </c>
      <c r="BU178" s="57" t="str">
        <f t="shared" si="131"/>
        <v/>
      </c>
      <c r="BW178" s="57" t="str">
        <f t="shared" si="132"/>
        <v/>
      </c>
      <c r="BY178" s="57" t="str">
        <f t="shared" si="133"/>
        <v/>
      </c>
      <c r="CA178" s="58">
        <f t="shared" si="134"/>
        <v>1</v>
      </c>
      <c r="CB178" s="59" t="str">
        <f t="shared" si="135"/>
        <v>Fast</v>
      </c>
      <c r="CI178">
        <f t="shared" si="136"/>
        <v>13</v>
      </c>
      <c r="CJ178">
        <f t="shared" si="137"/>
        <v>3.1746284739368988</v>
      </c>
      <c r="CK178">
        <f t="shared" si="138"/>
        <v>-0.69674072603428883</v>
      </c>
    </row>
    <row r="179" spans="2:89" x14ac:dyDescent="0.3">
      <c r="B179" s="3">
        <v>181</v>
      </c>
      <c r="C179" s="3">
        <v>56</v>
      </c>
      <c r="D179" s="3">
        <v>16</v>
      </c>
      <c r="E179" s="26">
        <v>1</v>
      </c>
      <c r="F179" s="26">
        <v>22</v>
      </c>
      <c r="G179" s="26">
        <v>30</v>
      </c>
      <c r="J179">
        <f t="shared" si="95"/>
        <v>0.77333333333333343</v>
      </c>
      <c r="K179">
        <f t="shared" si="103"/>
        <v>1.2272296664902038</v>
      </c>
      <c r="L179" s="33">
        <f t="shared" si="104"/>
        <v>27.547804503732515</v>
      </c>
      <c r="M179">
        <f t="shared" si="96"/>
        <v>27.550806037906881</v>
      </c>
      <c r="O179" s="33">
        <f t="shared" si="97"/>
        <v>10.25925925925926</v>
      </c>
      <c r="P179" s="33">
        <f t="shared" si="98"/>
        <v>2.4212962962962958</v>
      </c>
      <c r="Q179" s="33">
        <f t="shared" si="99"/>
        <v>0.5</v>
      </c>
      <c r="S179">
        <f>'Parameters from R'!D$17+'Parameters from R'!D$18*Computation!$O179+'Parameters from R'!D$19*Computation!$P179+'Parameters from R'!D$20*Computation!$O179*Computation!$P179+'Parameters from R'!D$21*Computation!$Q179+'Parameters from R'!D$22*Computation!$O179*Computation!$Q179+'Parameters from R'!D$23*Computation!$P179*Computation!$Q179+'Parameters from R'!D$24*Computation!$O179*Computation!$P179*Computation!$Q179</f>
        <v>27.312760414951988</v>
      </c>
      <c r="T179">
        <f>'Parameters from R'!E$17+'Parameters from R'!E$18*Computation!$O179+'Parameters from R'!E$19*Computation!$P179+'Parameters from R'!E$20*Computation!$O179*Computation!$P179+'Parameters from R'!E$21*Computation!$Q179+'Parameters from R'!E$22*Computation!$O179*Computation!$Q179+'Parameters from R'!E$23*Computation!$P179*Computation!$Q179+'Parameters from R'!E$24*Computation!$O179*Computation!$P179*Computation!$Q179</f>
        <v>30.547348991769546</v>
      </c>
      <c r="U179">
        <f>'Parameters from R'!F$17+'Parameters from R'!F$18*Computation!$O179+'Parameters from R'!F$19*Computation!$P179+'Parameters from R'!F$20*Computation!$O179*Computation!$P179+'Parameters from R'!F$21*Computation!$Q179+'Parameters from R'!F$22*Computation!$O179*Computation!$Q179+'Parameters from R'!F$23*Computation!$P179*Computation!$Q179+'Parameters from R'!F$24*Computation!$O179*Computation!$P179*Computation!$Q179</f>
        <v>28.428814118655694</v>
      </c>
      <c r="V179">
        <f t="shared" si="100"/>
        <v>-5.3127604149519883</v>
      </c>
      <c r="W179">
        <f t="shared" si="101"/>
        <v>-0.54734899176954599</v>
      </c>
      <c r="X179">
        <f t="shared" si="102"/>
        <v>-0.88100961492317964</v>
      </c>
      <c r="Z179" s="21">
        <f>IF(F179="","",V179/'Parameters from R'!$D$25)</f>
        <v>-1.3037512858840996</v>
      </c>
      <c r="AA179" s="21">
        <f t="shared" si="105"/>
        <v>9.6159198453030239</v>
      </c>
      <c r="AB179" s="21">
        <f t="shared" si="106"/>
        <v>1</v>
      </c>
      <c r="AD179" s="21">
        <f>IF(G179="","",X179/'Parameters from R'!$F$25)</f>
        <v>-0.27874758429512736</v>
      </c>
      <c r="AE179" s="21">
        <f t="shared" si="107"/>
        <v>39.021927111172886</v>
      </c>
      <c r="AF179" s="21">
        <f t="shared" si="108"/>
        <v>3</v>
      </c>
      <c r="AI179">
        <f t="shared" si="109"/>
        <v>-1.3037512858840996</v>
      </c>
      <c r="AJ179">
        <f t="shared" si="110"/>
        <v>-0.27874758429512736</v>
      </c>
      <c r="AL179" s="48">
        <f t="shared" si="111"/>
        <v>1.4090870058949418</v>
      </c>
      <c r="AM179" s="45">
        <f t="shared" si="112"/>
        <v>0.37055140642289042</v>
      </c>
      <c r="AO179" s="60">
        <f t="shared" si="113"/>
        <v>-1.3037512858840996</v>
      </c>
      <c r="AP179" s="60">
        <f t="shared" si="114"/>
        <v>-0.27874758429512736</v>
      </c>
      <c r="AQ179" s="21">
        <f t="shared" si="115"/>
        <v>-0.97789876899796757</v>
      </c>
      <c r="AR179" s="21">
        <f t="shared" si="116"/>
        <v>-0.20907892670534597</v>
      </c>
      <c r="AT179" s="55">
        <f t="shared" si="117"/>
        <v>1.9889186856168695</v>
      </c>
      <c r="AV179" s="55">
        <f t="shared" si="118"/>
        <v>1.917978090463494</v>
      </c>
      <c r="AX179" s="55">
        <f t="shared" si="119"/>
        <v>1.555042717551737</v>
      </c>
      <c r="AZ179" s="55">
        <f t="shared" si="120"/>
        <v>0.95536618739006585</v>
      </c>
      <c r="BB179" s="55">
        <f t="shared" si="121"/>
        <v>0.21024381561431155</v>
      </c>
      <c r="BD179" s="55">
        <f t="shared" si="122"/>
        <v>0.5668862712237871</v>
      </c>
      <c r="BF179" s="55">
        <f t="shared" si="123"/>
        <v>1.2577130621049095</v>
      </c>
      <c r="BH179" s="55">
        <f t="shared" si="124"/>
        <v>1.7570644404778584</v>
      </c>
      <c r="BJ179" s="56">
        <f t="shared" si="125"/>
        <v>0.21024381561431155</v>
      </c>
      <c r="BK179" s="57" t="str">
        <f t="shared" si="126"/>
        <v/>
      </c>
      <c r="BM179" s="57" t="str">
        <f t="shared" si="127"/>
        <v/>
      </c>
      <c r="BO179" s="57" t="str">
        <f t="shared" si="128"/>
        <v/>
      </c>
      <c r="BQ179" s="57" t="str">
        <f t="shared" si="129"/>
        <v/>
      </c>
      <c r="BS179" s="57">
        <f t="shared" si="130"/>
        <v>5</v>
      </c>
      <c r="BU179" s="57" t="str">
        <f t="shared" si="131"/>
        <v/>
      </c>
      <c r="BW179" s="57" t="str">
        <f t="shared" si="132"/>
        <v/>
      </c>
      <c r="BY179" s="57" t="str">
        <f t="shared" si="133"/>
        <v/>
      </c>
      <c r="CA179" s="58">
        <f t="shared" si="134"/>
        <v>5</v>
      </c>
      <c r="CB179" s="59" t="str">
        <f t="shared" si="135"/>
        <v>Slow</v>
      </c>
      <c r="CI179">
        <f t="shared" si="136"/>
        <v>16</v>
      </c>
      <c r="CJ179">
        <f t="shared" si="137"/>
        <v>-5.3127604149519883</v>
      </c>
      <c r="CK179">
        <f t="shared" si="138"/>
        <v>-0.88100961492317964</v>
      </c>
    </row>
    <row r="180" spans="2:89" x14ac:dyDescent="0.3">
      <c r="B180" s="3">
        <v>201</v>
      </c>
      <c r="C180" s="24">
        <v>56</v>
      </c>
      <c r="D180" s="25">
        <v>17</v>
      </c>
      <c r="E180" s="26">
        <v>1</v>
      </c>
      <c r="F180" s="24">
        <v>31</v>
      </c>
      <c r="G180" s="24">
        <v>33</v>
      </c>
      <c r="J180">
        <f t="shared" si="95"/>
        <v>0.84166666666666656</v>
      </c>
      <c r="K180">
        <f t="shared" si="103"/>
        <v>1.6706815376748181</v>
      </c>
      <c r="L180" s="33">
        <f t="shared" si="104"/>
        <v>30.997844776140539</v>
      </c>
      <c r="M180">
        <f t="shared" si="96"/>
        <v>31.002184398110423</v>
      </c>
      <c r="O180" s="33">
        <f t="shared" si="97"/>
        <v>10.25925925925926</v>
      </c>
      <c r="P180" s="33">
        <f t="shared" si="98"/>
        <v>3.4212962962962958</v>
      </c>
      <c r="Q180" s="33">
        <f t="shared" si="99"/>
        <v>0.5</v>
      </c>
      <c r="S180">
        <f>'Parameters from R'!D$17+'Parameters from R'!D$18*Computation!$O180+'Parameters from R'!D$19*Computation!$P180+'Parameters from R'!D$20*Computation!$O180*Computation!$P180+'Parameters from R'!D$21*Computation!$Q180+'Parameters from R'!D$22*Computation!$O180*Computation!$Q180+'Parameters from R'!D$23*Computation!$P180*Computation!$Q180+'Parameters from R'!D$24*Computation!$O180*Computation!$P180*Computation!$Q180</f>
        <v>27.475223377914954</v>
      </c>
      <c r="T180">
        <f>'Parameters from R'!E$17+'Parameters from R'!E$18*Computation!$O180+'Parameters from R'!E$19*Computation!$P180+'Parameters from R'!E$20*Computation!$O180*Computation!$P180+'Parameters from R'!E$21*Computation!$Q180+'Parameters from R'!E$22*Computation!$O180*Computation!$Q180+'Parameters from R'!E$23*Computation!$P180*Computation!$Q180+'Parameters from R'!E$24*Computation!$O180*Computation!$P180*Computation!$Q180</f>
        <v>30.61561121399177</v>
      </c>
      <c r="U180">
        <f>'Parameters from R'!F$17+'Parameters from R'!F$18*Computation!$O180+'Parameters from R'!F$19*Computation!$P180+'Parameters from R'!F$20*Computation!$O180*Computation!$P180+'Parameters from R'!F$21*Computation!$Q180+'Parameters from R'!F$22*Computation!$O180*Computation!$Q180+'Parameters from R'!F$23*Computation!$P180*Computation!$Q180+'Parameters from R'!F$24*Computation!$O180*Computation!$P180*Computation!$Q180</f>
        <v>28.490237081618655</v>
      </c>
      <c r="V180">
        <f t="shared" si="100"/>
        <v>3.5247766220850458</v>
      </c>
      <c r="W180">
        <f t="shared" si="101"/>
        <v>2.3843887860082305</v>
      </c>
      <c r="X180">
        <f t="shared" si="102"/>
        <v>2.5076076945218837</v>
      </c>
      <c r="Z180" s="21">
        <f>IF(F180="","",V180/'Parameters from R'!$D$25)</f>
        <v>0.86498010348150067</v>
      </c>
      <c r="AA180" s="21">
        <f t="shared" si="105"/>
        <v>80.647514531413478</v>
      </c>
      <c r="AB180" s="21">
        <f t="shared" si="106"/>
        <v>4</v>
      </c>
      <c r="AD180" s="21">
        <f>IF(G180="","",X180/'Parameters from R'!$F$25)</f>
        <v>0.79339609394478383</v>
      </c>
      <c r="AE180" s="21">
        <f t="shared" si="107"/>
        <v>78.622645710454748</v>
      </c>
      <c r="AF180" s="21">
        <f t="shared" si="108"/>
        <v>4</v>
      </c>
      <c r="AI180">
        <f t="shared" si="109"/>
        <v>0.86498010348150067</v>
      </c>
      <c r="AJ180">
        <f t="shared" si="110"/>
        <v>0.79339609394478383</v>
      </c>
      <c r="AL180" s="48">
        <f t="shared" si="111"/>
        <v>0.94346308523573497</v>
      </c>
      <c r="AM180" s="45">
        <f t="shared" si="112"/>
        <v>0.64078499688604063</v>
      </c>
      <c r="AO180" s="60">
        <f t="shared" si="113"/>
        <v>0.86498010348150067</v>
      </c>
      <c r="AP180" s="60">
        <f t="shared" si="114"/>
        <v>0.79339609394478383</v>
      </c>
      <c r="AQ180" s="21">
        <f t="shared" si="115"/>
        <v>0.73694290437786847</v>
      </c>
      <c r="AR180" s="21">
        <f t="shared" si="116"/>
        <v>0.67595499531190073</v>
      </c>
      <c r="AT180" s="55">
        <f t="shared" si="117"/>
        <v>0.72533729481136078</v>
      </c>
      <c r="AV180" s="55">
        <f t="shared" si="118"/>
        <v>4.3134997510925199E-2</v>
      </c>
      <c r="AX180" s="55">
        <f t="shared" si="119"/>
        <v>0.80504037748189905</v>
      </c>
      <c r="AZ180" s="55">
        <f t="shared" si="120"/>
        <v>1.4443856576904481</v>
      </c>
      <c r="BB180" s="55">
        <f t="shared" si="121"/>
        <v>1.8638363149042185</v>
      </c>
      <c r="BD180" s="55">
        <f t="shared" si="122"/>
        <v>1.9995347888920894</v>
      </c>
      <c r="BF180" s="55">
        <f t="shared" si="123"/>
        <v>1.8308222170991375</v>
      </c>
      <c r="BH180" s="55">
        <f t="shared" si="124"/>
        <v>1.3833835591975681</v>
      </c>
      <c r="BJ180" s="56">
        <f t="shared" si="125"/>
        <v>4.3134997510925199E-2</v>
      </c>
      <c r="BK180" s="57" t="str">
        <f t="shared" si="126"/>
        <v/>
      </c>
      <c r="BM180" s="57">
        <f t="shared" si="127"/>
        <v>2</v>
      </c>
      <c r="BO180" s="57" t="str">
        <f t="shared" si="128"/>
        <v/>
      </c>
      <c r="BQ180" s="57" t="str">
        <f t="shared" si="129"/>
        <v/>
      </c>
      <c r="BS180" s="57" t="str">
        <f t="shared" si="130"/>
        <v/>
      </c>
      <c r="BU180" s="57" t="str">
        <f t="shared" si="131"/>
        <v/>
      </c>
      <c r="BW180" s="57" t="str">
        <f t="shared" si="132"/>
        <v/>
      </c>
      <c r="BY180" s="57" t="str">
        <f t="shared" si="133"/>
        <v/>
      </c>
      <c r="CA180" s="58">
        <f t="shared" si="134"/>
        <v>2</v>
      </c>
      <c r="CB180" s="59" t="str">
        <f t="shared" si="135"/>
        <v>Fast-hyperaccurate</v>
      </c>
      <c r="CI180">
        <f t="shared" si="136"/>
        <v>17</v>
      </c>
      <c r="CJ180">
        <f t="shared" si="137"/>
        <v>3.5247766220850458</v>
      </c>
      <c r="CK180">
        <f t="shared" si="138"/>
        <v>2.5076076945218837</v>
      </c>
    </row>
    <row r="181" spans="2:89" x14ac:dyDescent="0.3">
      <c r="B181" s="3">
        <v>190</v>
      </c>
      <c r="C181" s="3">
        <v>58</v>
      </c>
      <c r="D181" s="3">
        <v>13</v>
      </c>
      <c r="E181" s="26">
        <v>1</v>
      </c>
      <c r="F181" s="26">
        <v>27</v>
      </c>
      <c r="G181" s="26">
        <v>32</v>
      </c>
      <c r="J181">
        <f t="shared" si="95"/>
        <v>0.81888888888888878</v>
      </c>
      <c r="K181">
        <f t="shared" si="103"/>
        <v>1.5088376913825734</v>
      </c>
      <c r="L181" s="33">
        <f t="shared" si="104"/>
        <v>29.738705230606403</v>
      </c>
      <c r="M181">
        <f t="shared" si="96"/>
        <v>29.742488137206898</v>
      </c>
      <c r="O181" s="33">
        <f t="shared" si="97"/>
        <v>12.25925925925926</v>
      </c>
      <c r="P181" s="33">
        <f t="shared" si="98"/>
        <v>-0.57870370370370416</v>
      </c>
      <c r="Q181" s="33">
        <f t="shared" si="99"/>
        <v>0.5</v>
      </c>
      <c r="S181">
        <f>'Parameters from R'!D$17+'Parameters from R'!D$18*Computation!$O181+'Parameters from R'!D$19*Computation!$P181+'Parameters from R'!D$20*Computation!$O181*Computation!$P181+'Parameters from R'!D$21*Computation!$Q181+'Parameters from R'!D$22*Computation!$O181*Computation!$Q181+'Parameters from R'!D$23*Computation!$P181*Computation!$Q181+'Parameters from R'!D$24*Computation!$O181*Computation!$P181*Computation!$Q181</f>
        <v>26.789193655692728</v>
      </c>
      <c r="T181">
        <f>'Parameters from R'!E$17+'Parameters from R'!E$18*Computation!$O181+'Parameters from R'!E$19*Computation!$P181+'Parameters from R'!E$20*Computation!$O181*Computation!$P181+'Parameters from R'!E$21*Computation!$Q181+'Parameters from R'!E$22*Computation!$O181*Computation!$Q181+'Parameters from R'!E$23*Computation!$P181*Computation!$Q181+'Parameters from R'!E$24*Computation!$O181*Computation!$P181*Computation!$Q181</f>
        <v>30.287749547325102</v>
      </c>
      <c r="U181">
        <f>'Parameters from R'!F$17+'Parameters from R'!F$18*Computation!$O181+'Parameters from R'!F$19*Computation!$P181+'Parameters from R'!F$20*Computation!$O181*Computation!$P181+'Parameters from R'!F$21*Computation!$Q181+'Parameters from R'!F$22*Computation!$O181*Computation!$Q181+'Parameters from R'!F$23*Computation!$P181*Computation!$Q181+'Parameters from R'!F$24*Computation!$O181*Computation!$P181*Computation!$Q181</f>
        <v>28.187564859396431</v>
      </c>
      <c r="V181">
        <f t="shared" si="100"/>
        <v>0.2108063443072723</v>
      </c>
      <c r="W181">
        <f t="shared" si="101"/>
        <v>1.7122504526748976</v>
      </c>
      <c r="X181">
        <f t="shared" si="102"/>
        <v>1.5511403712099714</v>
      </c>
      <c r="Z181" s="21">
        <f>IF(F181="","",V181/'Parameters from R'!$D$25)</f>
        <v>5.1731872133672384E-2</v>
      </c>
      <c r="AA181" s="21">
        <f t="shared" si="105"/>
        <v>52.062882952882518</v>
      </c>
      <c r="AB181" s="21">
        <f t="shared" si="106"/>
        <v>4</v>
      </c>
      <c r="AD181" s="21">
        <f>IF(G181="","",X181/'Parameters from R'!$F$25)</f>
        <v>0.49077402113838237</v>
      </c>
      <c r="AE181" s="21">
        <f t="shared" si="107"/>
        <v>68.820685688246456</v>
      </c>
      <c r="AF181" s="21">
        <f t="shared" si="108"/>
        <v>4</v>
      </c>
      <c r="AI181">
        <f t="shared" si="109"/>
        <v>5.1731872133672384E-2</v>
      </c>
      <c r="AJ181">
        <f t="shared" si="110"/>
        <v>0.49077402113838237</v>
      </c>
      <c r="AL181" s="48">
        <f t="shared" si="111"/>
        <v>0.55783156392014188</v>
      </c>
      <c r="AM181" s="45">
        <f t="shared" si="112"/>
        <v>0.85591173039682111</v>
      </c>
      <c r="AO181" s="60">
        <f t="shared" si="113"/>
        <v>5.1731872133672384E-2</v>
      </c>
      <c r="AP181" s="60">
        <f t="shared" si="114"/>
        <v>0.49077402113838237</v>
      </c>
      <c r="AQ181" s="21">
        <f t="shared" si="115"/>
        <v>0.10482797868976804</v>
      </c>
      <c r="AR181" s="21">
        <f t="shared" si="116"/>
        <v>0.99449036942738545</v>
      </c>
      <c r="AT181" s="55">
        <f t="shared" si="117"/>
        <v>1.3380373846124269</v>
      </c>
      <c r="AV181" s="55">
        <f t="shared" si="118"/>
        <v>0.66732981555384907</v>
      </c>
      <c r="AX181" s="55">
        <f t="shared" si="119"/>
        <v>0.10497266856296047</v>
      </c>
      <c r="AZ181" s="55">
        <f t="shared" si="120"/>
        <v>0.86129401547066942</v>
      </c>
      <c r="BB181" s="55">
        <f t="shared" si="121"/>
        <v>1.4864911561726617</v>
      </c>
      <c r="BD181" s="55">
        <f t="shared" si="122"/>
        <v>1.8853834934232518</v>
      </c>
      <c r="BF181" s="55">
        <f t="shared" si="123"/>
        <v>1.9972432848440802</v>
      </c>
      <c r="BH181" s="55">
        <f t="shared" si="124"/>
        <v>1.8050408912028586</v>
      </c>
      <c r="BJ181" s="56">
        <f t="shared" si="125"/>
        <v>0.10497266856296047</v>
      </c>
      <c r="BK181" s="57" t="str">
        <f t="shared" si="126"/>
        <v/>
      </c>
      <c r="BM181" s="57" t="str">
        <f t="shared" si="127"/>
        <v/>
      </c>
      <c r="BO181" s="57">
        <f t="shared" si="128"/>
        <v>3</v>
      </c>
      <c r="BQ181" s="57" t="str">
        <f t="shared" si="129"/>
        <v/>
      </c>
      <c r="BS181" s="57" t="str">
        <f t="shared" si="130"/>
        <v/>
      </c>
      <c r="BU181" s="57" t="str">
        <f t="shared" si="131"/>
        <v/>
      </c>
      <c r="BW181" s="57" t="str">
        <f t="shared" si="132"/>
        <v/>
      </c>
      <c r="BY181" s="57" t="str">
        <f t="shared" si="133"/>
        <v/>
      </c>
      <c r="CA181" s="58">
        <f t="shared" si="134"/>
        <v>3</v>
      </c>
      <c r="CB181" s="59" t="str">
        <f t="shared" si="135"/>
        <v>Hyperaccurate</v>
      </c>
      <c r="CI181">
        <f t="shared" si="136"/>
        <v>13</v>
      </c>
      <c r="CJ181">
        <f t="shared" si="137"/>
        <v>0.2108063443072723</v>
      </c>
      <c r="CK181">
        <f t="shared" si="138"/>
        <v>1.5511403712099714</v>
      </c>
    </row>
    <row r="182" spans="2:89" x14ac:dyDescent="0.3">
      <c r="B182" s="3">
        <v>196</v>
      </c>
      <c r="C182" s="24">
        <v>58</v>
      </c>
      <c r="D182" s="25">
        <v>13</v>
      </c>
      <c r="E182" s="26">
        <v>1</v>
      </c>
      <c r="F182" s="24">
        <v>33</v>
      </c>
      <c r="G182" s="24">
        <v>30</v>
      </c>
      <c r="J182">
        <f t="shared" si="95"/>
        <v>0.77333333333333343</v>
      </c>
      <c r="K182">
        <f t="shared" si="103"/>
        <v>1.2272296664902038</v>
      </c>
      <c r="L182" s="33">
        <f t="shared" si="104"/>
        <v>27.547804503732515</v>
      </c>
      <c r="M182">
        <f t="shared" si="96"/>
        <v>27.550806037906881</v>
      </c>
      <c r="O182" s="33">
        <f t="shared" si="97"/>
        <v>12.25925925925926</v>
      </c>
      <c r="P182" s="33">
        <f t="shared" si="98"/>
        <v>-0.57870370370370416</v>
      </c>
      <c r="Q182" s="33">
        <f t="shared" si="99"/>
        <v>0.5</v>
      </c>
      <c r="S182">
        <f>'Parameters from R'!D$17+'Parameters from R'!D$18*Computation!$O182+'Parameters from R'!D$19*Computation!$P182+'Parameters from R'!D$20*Computation!$O182*Computation!$P182+'Parameters from R'!D$21*Computation!$Q182+'Parameters from R'!D$22*Computation!$O182*Computation!$Q182+'Parameters from R'!D$23*Computation!$P182*Computation!$Q182+'Parameters from R'!D$24*Computation!$O182*Computation!$P182*Computation!$Q182</f>
        <v>26.789193655692728</v>
      </c>
      <c r="T182">
        <f>'Parameters from R'!E$17+'Parameters from R'!E$18*Computation!$O182+'Parameters from R'!E$19*Computation!$P182+'Parameters from R'!E$20*Computation!$O182*Computation!$P182+'Parameters from R'!E$21*Computation!$Q182+'Parameters from R'!E$22*Computation!$O182*Computation!$Q182+'Parameters from R'!E$23*Computation!$P182*Computation!$Q182+'Parameters from R'!E$24*Computation!$O182*Computation!$P182*Computation!$Q182</f>
        <v>30.287749547325102</v>
      </c>
      <c r="U182">
        <f>'Parameters from R'!F$17+'Parameters from R'!F$18*Computation!$O182+'Parameters from R'!F$19*Computation!$P182+'Parameters from R'!F$20*Computation!$O182*Computation!$P182+'Parameters from R'!F$21*Computation!$Q182+'Parameters from R'!F$22*Computation!$O182*Computation!$Q182+'Parameters from R'!F$23*Computation!$P182*Computation!$Q182+'Parameters from R'!F$24*Computation!$O182*Computation!$P182*Computation!$Q182</f>
        <v>28.187564859396431</v>
      </c>
      <c r="V182">
        <f t="shared" si="100"/>
        <v>6.2108063443072723</v>
      </c>
      <c r="W182">
        <f t="shared" si="101"/>
        <v>-0.28774954732510238</v>
      </c>
      <c r="X182">
        <f t="shared" si="102"/>
        <v>-0.63976035566391687</v>
      </c>
      <c r="Z182" s="21">
        <f>IF(F182="","",V182/'Parameters from R'!$D$25)</f>
        <v>1.5241317366728848</v>
      </c>
      <c r="AA182" s="21">
        <f t="shared" si="105"/>
        <v>93.62620969151267</v>
      </c>
      <c r="AB182" s="21">
        <f t="shared" si="106"/>
        <v>4</v>
      </c>
      <c r="AD182" s="21">
        <f>IF(G182="","",X182/'Parameters from R'!$F$25)</f>
        <v>-0.20241737507559224</v>
      </c>
      <c r="AE182" s="21">
        <f t="shared" si="107"/>
        <v>41.979522309621075</v>
      </c>
      <c r="AF182" s="21">
        <f t="shared" si="108"/>
        <v>3</v>
      </c>
      <c r="AI182">
        <f t="shared" si="109"/>
        <v>1.5241317366728848</v>
      </c>
      <c r="AJ182">
        <f t="shared" si="110"/>
        <v>-0.20241737507559224</v>
      </c>
      <c r="AL182" s="48">
        <f t="shared" si="111"/>
        <v>1.9774838559381052</v>
      </c>
      <c r="AM182" s="45">
        <f t="shared" si="112"/>
        <v>0.14153316605988053</v>
      </c>
      <c r="AO182" s="60">
        <f t="shared" si="113"/>
        <v>1.5241317366728848</v>
      </c>
      <c r="AP182" s="60">
        <f t="shared" si="114"/>
        <v>-0.20241737507559224</v>
      </c>
      <c r="AQ182" s="21">
        <f t="shared" si="115"/>
        <v>0.99129594919583419</v>
      </c>
      <c r="AR182" s="21">
        <f t="shared" si="116"/>
        <v>-0.13165234942047133</v>
      </c>
      <c r="AT182" s="55">
        <f t="shared" si="117"/>
        <v>0.13193976507608074</v>
      </c>
      <c r="AV182" s="55">
        <f t="shared" si="118"/>
        <v>0.8855960492179562</v>
      </c>
      <c r="AX182" s="55">
        <f t="shared" si="119"/>
        <v>1.5044283628145749</v>
      </c>
      <c r="AZ182" s="55">
        <f t="shared" si="120"/>
        <v>1.894225095849744</v>
      </c>
      <c r="BB182" s="55">
        <f t="shared" si="121"/>
        <v>1.9956432292350426</v>
      </c>
      <c r="BD182" s="55">
        <f t="shared" si="122"/>
        <v>1.7932427715202277</v>
      </c>
      <c r="BF182" s="55">
        <f t="shared" si="123"/>
        <v>1.3178373576276616</v>
      </c>
      <c r="BH182" s="55">
        <f t="shared" si="124"/>
        <v>0.64180315226167928</v>
      </c>
      <c r="BJ182" s="56">
        <f t="shared" si="125"/>
        <v>0.13193976507608074</v>
      </c>
      <c r="BK182" s="57">
        <f t="shared" si="126"/>
        <v>1</v>
      </c>
      <c r="BM182" s="57" t="str">
        <f t="shared" si="127"/>
        <v/>
      </c>
      <c r="BO182" s="57" t="str">
        <f t="shared" si="128"/>
        <v/>
      </c>
      <c r="BQ182" s="57" t="str">
        <f t="shared" si="129"/>
        <v/>
      </c>
      <c r="BS182" s="57" t="str">
        <f t="shared" si="130"/>
        <v/>
      </c>
      <c r="BU182" s="57" t="str">
        <f t="shared" si="131"/>
        <v/>
      </c>
      <c r="BW182" s="57" t="str">
        <f t="shared" si="132"/>
        <v/>
      </c>
      <c r="BY182" s="57" t="str">
        <f t="shared" si="133"/>
        <v/>
      </c>
      <c r="CA182" s="58">
        <f t="shared" si="134"/>
        <v>1</v>
      </c>
      <c r="CB182" s="59" t="str">
        <f t="shared" si="135"/>
        <v>Fast</v>
      </c>
      <c r="CI182">
        <f t="shared" si="136"/>
        <v>13</v>
      </c>
      <c r="CJ182">
        <f t="shared" si="137"/>
        <v>6.2108063443072723</v>
      </c>
      <c r="CK182">
        <f t="shared" si="138"/>
        <v>-0.63976035566391687</v>
      </c>
    </row>
    <row r="183" spans="2:89" x14ac:dyDescent="0.3">
      <c r="B183" s="3">
        <v>186</v>
      </c>
      <c r="C183" s="3">
        <v>59</v>
      </c>
      <c r="D183" s="3">
        <v>13</v>
      </c>
      <c r="E183" s="26">
        <v>1</v>
      </c>
      <c r="F183" s="26">
        <v>31</v>
      </c>
      <c r="G183" s="26">
        <v>32</v>
      </c>
      <c r="J183">
        <f t="shared" si="95"/>
        <v>0.81888888888888878</v>
      </c>
      <c r="K183">
        <f t="shared" si="103"/>
        <v>1.5088376913825734</v>
      </c>
      <c r="L183" s="33">
        <f t="shared" si="104"/>
        <v>29.738705230606403</v>
      </c>
      <c r="M183">
        <f t="shared" si="96"/>
        <v>29.742488137206898</v>
      </c>
      <c r="O183" s="33">
        <f t="shared" si="97"/>
        <v>13.25925925925926</v>
      </c>
      <c r="P183" s="33">
        <f t="shared" si="98"/>
        <v>-0.57870370370370416</v>
      </c>
      <c r="Q183" s="33">
        <f t="shared" si="99"/>
        <v>0.5</v>
      </c>
      <c r="S183">
        <f>'Parameters from R'!D$17+'Parameters from R'!D$18*Computation!$O183+'Parameters from R'!D$19*Computation!$P183+'Parameters from R'!D$20*Computation!$O183*Computation!$P183+'Parameters from R'!D$21*Computation!$Q183+'Parameters from R'!D$22*Computation!$O183*Computation!$Q183+'Parameters from R'!D$23*Computation!$P183*Computation!$Q183+'Parameters from R'!D$24*Computation!$O183*Computation!$P183*Computation!$Q183</f>
        <v>26.771104720507545</v>
      </c>
      <c r="T183">
        <f>'Parameters from R'!E$17+'Parameters from R'!E$18*Computation!$O183+'Parameters from R'!E$19*Computation!$P183+'Parameters from R'!E$20*Computation!$O183*Computation!$P183+'Parameters from R'!E$21*Computation!$Q183+'Parameters from R'!E$22*Computation!$O183*Computation!$Q183+'Parameters from R'!E$23*Computation!$P183*Computation!$Q183+'Parameters from R'!E$24*Computation!$O183*Computation!$P183*Computation!$Q183</f>
        <v>30.260343158436218</v>
      </c>
      <c r="U183">
        <f>'Parameters from R'!F$17+'Parameters from R'!F$18*Computation!$O183+'Parameters from R'!F$19*Computation!$P183+'Parameters from R'!F$20*Computation!$O183*Computation!$P183+'Parameters from R'!F$21*Computation!$Q183+'Parameters from R'!F$22*Computation!$O183*Computation!$Q183+'Parameters from R'!F$23*Computation!$P183*Computation!$Q183+'Parameters from R'!F$24*Computation!$O183*Computation!$P183*Computation!$Q183</f>
        <v>28.159074674211247</v>
      </c>
      <c r="V183">
        <f t="shared" si="100"/>
        <v>4.2288952794924555</v>
      </c>
      <c r="W183">
        <f t="shared" si="101"/>
        <v>1.7396568415637823</v>
      </c>
      <c r="X183">
        <f t="shared" si="102"/>
        <v>1.5796305563951556</v>
      </c>
      <c r="Z183" s="21">
        <f>IF(F183="","",V183/'Parameters from R'!$D$25)</f>
        <v>1.0377708061125344</v>
      </c>
      <c r="AA183" s="21">
        <f t="shared" si="105"/>
        <v>85.03116143069748</v>
      </c>
      <c r="AB183" s="21">
        <f t="shared" si="106"/>
        <v>4</v>
      </c>
      <c r="AD183" s="21">
        <f>IF(G183="","",X183/'Parameters from R'!$F$25)</f>
        <v>0.4997881909748641</v>
      </c>
      <c r="AE183" s="21">
        <f t="shared" si="107"/>
        <v>69.138788671210307</v>
      </c>
      <c r="AF183" s="21">
        <f t="shared" si="108"/>
        <v>4</v>
      </c>
      <c r="AI183">
        <f t="shared" si="109"/>
        <v>1.0377708061125344</v>
      </c>
      <c r="AJ183">
        <f t="shared" si="110"/>
        <v>0.4997881909748641</v>
      </c>
      <c r="AL183" s="48">
        <f t="shared" si="111"/>
        <v>1.0417921579813447</v>
      </c>
      <c r="AM183" s="45">
        <f t="shared" si="112"/>
        <v>0.58119703418482305</v>
      </c>
      <c r="AO183" s="60">
        <f t="shared" si="113"/>
        <v>1.0377708061125344</v>
      </c>
      <c r="AP183" s="60">
        <f t="shared" si="114"/>
        <v>0.4997881909748641</v>
      </c>
      <c r="AQ183" s="21">
        <f t="shared" si="115"/>
        <v>0.90096068505824134</v>
      </c>
      <c r="AR183" s="21">
        <f t="shared" si="116"/>
        <v>0.43390073055871253</v>
      </c>
      <c r="AT183" s="55">
        <f t="shared" si="117"/>
        <v>0.44506025421679402</v>
      </c>
      <c r="AV183" s="55">
        <f t="shared" si="118"/>
        <v>0.33499385389280661</v>
      </c>
      <c r="AX183" s="55">
        <f t="shared" si="119"/>
        <v>1.0640481844740748</v>
      </c>
      <c r="AZ183" s="55">
        <f t="shared" si="120"/>
        <v>1.631110824589977</v>
      </c>
      <c r="BB183" s="55">
        <f t="shared" si="121"/>
        <v>1.9498516277184996</v>
      </c>
      <c r="BD183" s="55">
        <f t="shared" si="122"/>
        <v>1.9717451959759014</v>
      </c>
      <c r="BF183" s="55">
        <f t="shared" si="123"/>
        <v>1.6934584320606825</v>
      </c>
      <c r="BH183" s="55">
        <f t="shared" si="124"/>
        <v>1.1573579731031387</v>
      </c>
      <c r="BJ183" s="56">
        <f t="shared" si="125"/>
        <v>0.33499385389280661</v>
      </c>
      <c r="BK183" s="57" t="str">
        <f t="shared" si="126"/>
        <v/>
      </c>
      <c r="BM183" s="57">
        <f t="shared" si="127"/>
        <v>2</v>
      </c>
      <c r="BO183" s="57" t="str">
        <f t="shared" si="128"/>
        <v/>
      </c>
      <c r="BQ183" s="57" t="str">
        <f t="shared" si="129"/>
        <v/>
      </c>
      <c r="BS183" s="57" t="str">
        <f t="shared" si="130"/>
        <v/>
      </c>
      <c r="BU183" s="57" t="str">
        <f t="shared" si="131"/>
        <v/>
      </c>
      <c r="BW183" s="57" t="str">
        <f t="shared" si="132"/>
        <v/>
      </c>
      <c r="BY183" s="57" t="str">
        <f t="shared" si="133"/>
        <v/>
      </c>
      <c r="CA183" s="58">
        <f t="shared" si="134"/>
        <v>2</v>
      </c>
      <c r="CB183" s="59" t="str">
        <f t="shared" si="135"/>
        <v>Fast-hyperaccurate</v>
      </c>
      <c r="CI183">
        <f t="shared" si="136"/>
        <v>13</v>
      </c>
      <c r="CJ183">
        <f t="shared" si="137"/>
        <v>4.2288952794924555</v>
      </c>
      <c r="CK183">
        <f t="shared" si="138"/>
        <v>1.5796305563951556</v>
      </c>
    </row>
    <row r="184" spans="2:89" x14ac:dyDescent="0.3">
      <c r="B184" s="3">
        <v>206</v>
      </c>
      <c r="C184" s="24">
        <v>59</v>
      </c>
      <c r="D184" s="25">
        <v>13</v>
      </c>
      <c r="E184" s="26">
        <v>1</v>
      </c>
      <c r="F184" s="24">
        <v>29</v>
      </c>
      <c r="G184" s="24">
        <v>33</v>
      </c>
      <c r="J184">
        <f t="shared" si="95"/>
        <v>0.84166666666666656</v>
      </c>
      <c r="K184">
        <f t="shared" si="103"/>
        <v>1.6706815376748181</v>
      </c>
      <c r="L184" s="33">
        <f t="shared" si="104"/>
        <v>30.997844776140539</v>
      </c>
      <c r="M184">
        <f t="shared" si="96"/>
        <v>31.002184398110423</v>
      </c>
      <c r="O184" s="33">
        <f t="shared" si="97"/>
        <v>13.25925925925926</v>
      </c>
      <c r="P184" s="33">
        <f t="shared" si="98"/>
        <v>-0.57870370370370416</v>
      </c>
      <c r="Q184" s="33">
        <f t="shared" si="99"/>
        <v>0.5</v>
      </c>
      <c r="S184">
        <f>'Parameters from R'!D$17+'Parameters from R'!D$18*Computation!$O184+'Parameters from R'!D$19*Computation!$P184+'Parameters from R'!D$20*Computation!$O184*Computation!$P184+'Parameters from R'!D$21*Computation!$Q184+'Parameters from R'!D$22*Computation!$O184*Computation!$Q184+'Parameters from R'!D$23*Computation!$P184*Computation!$Q184+'Parameters from R'!D$24*Computation!$O184*Computation!$P184*Computation!$Q184</f>
        <v>26.771104720507545</v>
      </c>
      <c r="T184">
        <f>'Parameters from R'!E$17+'Parameters from R'!E$18*Computation!$O184+'Parameters from R'!E$19*Computation!$P184+'Parameters from R'!E$20*Computation!$O184*Computation!$P184+'Parameters from R'!E$21*Computation!$Q184+'Parameters from R'!E$22*Computation!$O184*Computation!$Q184+'Parameters from R'!E$23*Computation!$P184*Computation!$Q184+'Parameters from R'!E$24*Computation!$O184*Computation!$P184*Computation!$Q184</f>
        <v>30.260343158436218</v>
      </c>
      <c r="U184">
        <f>'Parameters from R'!F$17+'Parameters from R'!F$18*Computation!$O184+'Parameters from R'!F$19*Computation!$P184+'Parameters from R'!F$20*Computation!$O184*Computation!$P184+'Parameters from R'!F$21*Computation!$Q184+'Parameters from R'!F$22*Computation!$O184*Computation!$Q184+'Parameters from R'!F$23*Computation!$P184*Computation!$Q184+'Parameters from R'!F$24*Computation!$O184*Computation!$P184*Computation!$Q184</f>
        <v>28.159074674211247</v>
      </c>
      <c r="V184">
        <f t="shared" si="100"/>
        <v>2.2288952794924555</v>
      </c>
      <c r="W184">
        <f t="shared" si="101"/>
        <v>2.7396568415637823</v>
      </c>
      <c r="X184">
        <f t="shared" si="102"/>
        <v>2.8387701019292919</v>
      </c>
      <c r="Z184" s="21">
        <f>IF(F184="","",V184/'Parameters from R'!$D$25)</f>
        <v>0.54697085126613021</v>
      </c>
      <c r="AA184" s="21">
        <f t="shared" si="105"/>
        <v>70.780062101711749</v>
      </c>
      <c r="AB184" s="21">
        <f t="shared" si="106"/>
        <v>4</v>
      </c>
      <c r="AD184" s="21">
        <f>IF(G184="","",X184/'Parameters from R'!$F$25)</f>
        <v>0.89817442951632342</v>
      </c>
      <c r="AE184" s="21">
        <f t="shared" si="107"/>
        <v>81.545371827344169</v>
      </c>
      <c r="AF184" s="21">
        <f t="shared" si="108"/>
        <v>4</v>
      </c>
      <c r="AI184">
        <f t="shared" si="109"/>
        <v>0.54697085126613021</v>
      </c>
      <c r="AJ184">
        <f t="shared" si="110"/>
        <v>0.89817442951632342</v>
      </c>
      <c r="AL184" s="48">
        <f t="shared" si="111"/>
        <v>0.90006988381013497</v>
      </c>
      <c r="AM184" s="45">
        <f t="shared" si="112"/>
        <v>0.66693486075636832</v>
      </c>
      <c r="AO184" s="60">
        <f t="shared" si="113"/>
        <v>0.54697085126613021</v>
      </c>
      <c r="AP184" s="60">
        <f t="shared" si="114"/>
        <v>0.89817442951632342</v>
      </c>
      <c r="AQ184" s="21">
        <f t="shared" si="115"/>
        <v>0.52012454621356985</v>
      </c>
      <c r="AR184" s="21">
        <f t="shared" si="116"/>
        <v>0.85409042637540911</v>
      </c>
      <c r="AT184" s="55">
        <f t="shared" si="117"/>
        <v>0.97966877441963029</v>
      </c>
      <c r="AV184" s="55">
        <f t="shared" si="118"/>
        <v>0.23783723036668375</v>
      </c>
      <c r="AX184" s="55">
        <f t="shared" si="119"/>
        <v>0.54020287600972827</v>
      </c>
      <c r="AZ184" s="55">
        <f t="shared" si="120"/>
        <v>1.2360019914649245</v>
      </c>
      <c r="BB184" s="55">
        <f t="shared" si="121"/>
        <v>1.7436310081055395</v>
      </c>
      <c r="BD184" s="55">
        <f t="shared" si="122"/>
        <v>1.9858080098165345</v>
      </c>
      <c r="BF184" s="55">
        <f t="shared" si="123"/>
        <v>1.9256637434273975</v>
      </c>
      <c r="BH184" s="55">
        <f t="shared" si="124"/>
        <v>1.5723546282867427</v>
      </c>
      <c r="BJ184" s="56">
        <f t="shared" si="125"/>
        <v>0.23783723036668375</v>
      </c>
      <c r="BK184" s="57" t="str">
        <f t="shared" si="126"/>
        <v/>
      </c>
      <c r="BM184" s="57">
        <f t="shared" si="127"/>
        <v>2</v>
      </c>
      <c r="BO184" s="57" t="str">
        <f t="shared" si="128"/>
        <v/>
      </c>
      <c r="BQ184" s="57" t="str">
        <f t="shared" si="129"/>
        <v/>
      </c>
      <c r="BS184" s="57" t="str">
        <f t="shared" si="130"/>
        <v/>
      </c>
      <c r="BU184" s="57" t="str">
        <f t="shared" si="131"/>
        <v/>
      </c>
      <c r="BW184" s="57" t="str">
        <f t="shared" si="132"/>
        <v/>
      </c>
      <c r="BY184" s="57" t="str">
        <f t="shared" si="133"/>
        <v/>
      </c>
      <c r="CA184" s="58">
        <f t="shared" si="134"/>
        <v>2</v>
      </c>
      <c r="CB184" s="59" t="str">
        <f t="shared" si="135"/>
        <v>Fast-hyperaccurate</v>
      </c>
      <c r="CI184">
        <f t="shared" si="136"/>
        <v>13</v>
      </c>
      <c r="CJ184">
        <f t="shared" si="137"/>
        <v>2.2288952794924555</v>
      </c>
      <c r="CK184">
        <f t="shared" si="138"/>
        <v>2.8387701019292919</v>
      </c>
    </row>
    <row r="185" spans="2:89" x14ac:dyDescent="0.3">
      <c r="B185" s="3">
        <v>169</v>
      </c>
      <c r="C185" s="3">
        <v>60</v>
      </c>
      <c r="D185" s="3">
        <v>8</v>
      </c>
      <c r="E185" s="26">
        <v>1</v>
      </c>
      <c r="F185" s="26">
        <v>28</v>
      </c>
      <c r="G185" s="3">
        <v>32</v>
      </c>
      <c r="J185">
        <f t="shared" si="95"/>
        <v>0.81888888888888878</v>
      </c>
      <c r="K185">
        <f t="shared" si="103"/>
        <v>1.5088376913825734</v>
      </c>
      <c r="L185" s="33">
        <f t="shared" si="104"/>
        <v>29.738705230606403</v>
      </c>
      <c r="M185">
        <f t="shared" si="96"/>
        <v>29.742488137206898</v>
      </c>
      <c r="O185" s="33">
        <f t="shared" si="97"/>
        <v>14.25925925925926</v>
      </c>
      <c r="P185" s="33">
        <f t="shared" si="98"/>
        <v>-5.5787037037037042</v>
      </c>
      <c r="Q185" s="33">
        <f t="shared" si="99"/>
        <v>0.5</v>
      </c>
      <c r="S185">
        <f>'Parameters from R'!D$17+'Parameters from R'!D$18*Computation!$O185+'Parameters from R'!D$19*Computation!$P185+'Parameters from R'!D$20*Computation!$O185*Computation!$P185+'Parameters from R'!D$21*Computation!$Q185+'Parameters from R'!D$22*Computation!$O185*Computation!$Q185+'Parameters from R'!D$23*Computation!$P185*Computation!$Q185+'Parameters from R'!D$24*Computation!$O185*Computation!$P185*Computation!$Q185</f>
        <v>25.550900970507541</v>
      </c>
      <c r="T185">
        <f>'Parameters from R'!E$17+'Parameters from R'!E$18*Computation!$O185+'Parameters from R'!E$19*Computation!$P185+'Parameters from R'!E$20*Computation!$O185*Computation!$P185+'Parameters from R'!E$21*Computation!$Q185+'Parameters from R'!E$22*Computation!$O185*Computation!$Q185+'Parameters from R'!E$23*Computation!$P185*Computation!$Q185+'Parameters from R'!E$24*Computation!$O185*Computation!$P185*Computation!$Q185</f>
        <v>29.724825658436217</v>
      </c>
      <c r="U185">
        <f>'Parameters from R'!F$17+'Parameters from R'!F$18*Computation!$O185+'Parameters from R'!F$19*Computation!$P185+'Parameters from R'!F$20*Computation!$O185*Computation!$P185+'Parameters from R'!F$21*Computation!$Q185+'Parameters from R'!F$22*Computation!$O185*Computation!$Q185+'Parameters from R'!F$23*Computation!$P185*Computation!$Q185+'Parameters from R'!F$24*Computation!$O185*Computation!$P185*Computation!$Q185</f>
        <v>27.665869674211248</v>
      </c>
      <c r="V185">
        <f t="shared" si="100"/>
        <v>2.4490990294924586</v>
      </c>
      <c r="W185">
        <f t="shared" si="101"/>
        <v>2.2751743415637833</v>
      </c>
      <c r="X185">
        <f t="shared" si="102"/>
        <v>2.0728355563951553</v>
      </c>
      <c r="Z185" s="21">
        <f>IF(F185="","",V185/'Parameters from R'!$D$25)</f>
        <v>0.60100884654463549</v>
      </c>
      <c r="AA185" s="21">
        <f t="shared" si="105"/>
        <v>72.608295295873233</v>
      </c>
      <c r="AB185" s="21">
        <f t="shared" si="106"/>
        <v>4</v>
      </c>
      <c r="AD185" s="21">
        <f>IF(G185="","",X185/'Parameters from R'!$F$25)</f>
        <v>0.65583609327189618</v>
      </c>
      <c r="AE185" s="21">
        <f t="shared" si="107"/>
        <v>74.403520471543388</v>
      </c>
      <c r="AF185" s="21">
        <f t="shared" si="108"/>
        <v>4</v>
      </c>
      <c r="AI185">
        <f t="shared" si="109"/>
        <v>0.60100884654463549</v>
      </c>
      <c r="AJ185">
        <f t="shared" si="110"/>
        <v>0.65583609327189618</v>
      </c>
      <c r="AL185" s="48">
        <f t="shared" si="111"/>
        <v>0.71507813756177252</v>
      </c>
      <c r="AM185" s="45">
        <f t="shared" si="112"/>
        <v>0.77439873897609202</v>
      </c>
      <c r="AO185" s="60">
        <f t="shared" si="113"/>
        <v>0.60100884654463549</v>
      </c>
      <c r="AP185" s="60">
        <f t="shared" si="114"/>
        <v>0.65583609327189618</v>
      </c>
      <c r="AQ185" s="21">
        <f t="shared" si="115"/>
        <v>0.67561818699400211</v>
      </c>
      <c r="AR185" s="21">
        <f t="shared" si="116"/>
        <v>0.73725169745680308</v>
      </c>
      <c r="AT185" s="55">
        <f t="shared" si="117"/>
        <v>0.8054586432660561</v>
      </c>
      <c r="AV185" s="55">
        <f t="shared" si="118"/>
        <v>4.3591828834811719E-2</v>
      </c>
      <c r="AX185" s="55">
        <f t="shared" si="119"/>
        <v>0.72491144637562022</v>
      </c>
      <c r="AZ185" s="55">
        <f t="shared" si="120"/>
        <v>1.3830535252139893</v>
      </c>
      <c r="BB185" s="55">
        <f t="shared" si="121"/>
        <v>1.8306382422499548</v>
      </c>
      <c r="BD185" s="55">
        <f t="shared" si="122"/>
        <v>1.9995248816803546</v>
      </c>
      <c r="BF185" s="55">
        <f t="shared" si="123"/>
        <v>1.8640019836131092</v>
      </c>
      <c r="BH185" s="55">
        <f t="shared" si="124"/>
        <v>1.4447016807608264</v>
      </c>
      <c r="BJ185" s="56">
        <f t="shared" si="125"/>
        <v>4.3591828834811719E-2</v>
      </c>
      <c r="BK185" s="57" t="str">
        <f t="shared" si="126"/>
        <v/>
      </c>
      <c r="BM185" s="57">
        <f t="shared" si="127"/>
        <v>2</v>
      </c>
      <c r="BO185" s="57" t="str">
        <f t="shared" si="128"/>
        <v/>
      </c>
      <c r="BQ185" s="57" t="str">
        <f t="shared" si="129"/>
        <v/>
      </c>
      <c r="BS185" s="57" t="str">
        <f t="shared" si="130"/>
        <v/>
      </c>
      <c r="BU185" s="57" t="str">
        <f t="shared" si="131"/>
        <v/>
      </c>
      <c r="BW185" s="57" t="str">
        <f t="shared" si="132"/>
        <v/>
      </c>
      <c r="BY185" s="57" t="str">
        <f t="shared" si="133"/>
        <v/>
      </c>
      <c r="CA185" s="58">
        <f t="shared" si="134"/>
        <v>2</v>
      </c>
      <c r="CB185" s="59" t="str">
        <f t="shared" si="135"/>
        <v>Fast-hyperaccurate</v>
      </c>
      <c r="CI185">
        <f t="shared" si="136"/>
        <v>8</v>
      </c>
      <c r="CJ185">
        <f t="shared" si="137"/>
        <v>2.4490990294924586</v>
      </c>
      <c r="CK185">
        <f t="shared" si="138"/>
        <v>2.0728355563951553</v>
      </c>
    </row>
    <row r="186" spans="2:89" x14ac:dyDescent="0.3">
      <c r="B186" s="3">
        <v>173</v>
      </c>
      <c r="C186" s="3">
        <v>60</v>
      </c>
      <c r="D186" s="3">
        <v>13</v>
      </c>
      <c r="E186" s="26">
        <v>1</v>
      </c>
      <c r="F186" s="26">
        <v>28</v>
      </c>
      <c r="G186" s="26">
        <v>32</v>
      </c>
      <c r="J186">
        <f t="shared" si="95"/>
        <v>0.81888888888888878</v>
      </c>
      <c r="K186">
        <f t="shared" si="103"/>
        <v>1.5088376913825734</v>
      </c>
      <c r="L186" s="33">
        <f t="shared" si="104"/>
        <v>29.738705230606403</v>
      </c>
      <c r="M186">
        <f t="shared" si="96"/>
        <v>29.742488137206898</v>
      </c>
      <c r="O186" s="33">
        <f t="shared" si="97"/>
        <v>14.25925925925926</v>
      </c>
      <c r="P186" s="33">
        <f t="shared" si="98"/>
        <v>-0.57870370370370416</v>
      </c>
      <c r="Q186" s="33">
        <f t="shared" si="99"/>
        <v>0.5</v>
      </c>
      <c r="S186">
        <f>'Parameters from R'!D$17+'Parameters from R'!D$18*Computation!$O186+'Parameters from R'!D$19*Computation!$P186+'Parameters from R'!D$20*Computation!$O186*Computation!$P186+'Parameters from R'!D$21*Computation!$Q186+'Parameters from R'!D$22*Computation!$O186*Computation!$Q186+'Parameters from R'!D$23*Computation!$P186*Computation!$Q186+'Parameters from R'!D$24*Computation!$O186*Computation!$P186*Computation!$Q186</f>
        <v>26.753015785322358</v>
      </c>
      <c r="T186">
        <f>'Parameters from R'!E$17+'Parameters from R'!E$18*Computation!$O186+'Parameters from R'!E$19*Computation!$P186+'Parameters from R'!E$20*Computation!$O186*Computation!$P186+'Parameters from R'!E$21*Computation!$Q186+'Parameters from R'!E$22*Computation!$O186*Computation!$Q186+'Parameters from R'!E$23*Computation!$P186*Computation!$Q186+'Parameters from R'!E$24*Computation!$O186*Computation!$P186*Computation!$Q186</f>
        <v>30.232936769547326</v>
      </c>
      <c r="U186">
        <f>'Parameters from R'!F$17+'Parameters from R'!F$18*Computation!$O186+'Parameters from R'!F$19*Computation!$P186+'Parameters from R'!F$20*Computation!$O186*Computation!$P186+'Parameters from R'!F$21*Computation!$Q186+'Parameters from R'!F$22*Computation!$O186*Computation!$Q186+'Parameters from R'!F$23*Computation!$P186*Computation!$Q186+'Parameters from R'!F$24*Computation!$O186*Computation!$P186*Computation!$Q186</f>
        <v>28.130584489026059</v>
      </c>
      <c r="V186">
        <f t="shared" si="100"/>
        <v>1.2469842146776422</v>
      </c>
      <c r="W186">
        <f t="shared" si="101"/>
        <v>1.7670632304526741</v>
      </c>
      <c r="X186">
        <f t="shared" si="102"/>
        <v>1.6081207415803433</v>
      </c>
      <c r="Z186" s="21">
        <f>IF(F186="","",V186/'Parameters from R'!$D$25)</f>
        <v>0.30600989812898277</v>
      </c>
      <c r="AA186" s="21">
        <f t="shared" si="105"/>
        <v>62.020144527460872</v>
      </c>
      <c r="AB186" s="21">
        <f t="shared" si="106"/>
        <v>4</v>
      </c>
      <c r="AD186" s="21">
        <f>IF(G186="","",X186/'Parameters from R'!$F$25)</f>
        <v>0.508802360811347</v>
      </c>
      <c r="AE186" s="21">
        <f t="shared" si="107"/>
        <v>69.455461777389289</v>
      </c>
      <c r="AF186" s="21">
        <f t="shared" si="108"/>
        <v>4</v>
      </c>
      <c r="AI186">
        <f t="shared" si="109"/>
        <v>0.30600989812898277</v>
      </c>
      <c r="AJ186">
        <f t="shared" si="110"/>
        <v>0.508802360811347</v>
      </c>
      <c r="AL186" s="48">
        <f t="shared" si="111"/>
        <v>0.50959746035223952</v>
      </c>
      <c r="AM186" s="45">
        <f t="shared" si="112"/>
        <v>0.87823173437935642</v>
      </c>
      <c r="AO186" s="60">
        <f t="shared" si="113"/>
        <v>0.30600989812898277</v>
      </c>
      <c r="AP186" s="60">
        <f t="shared" si="114"/>
        <v>0.508802360811347</v>
      </c>
      <c r="AQ186" s="21">
        <f t="shared" si="115"/>
        <v>0.51539763708577047</v>
      </c>
      <c r="AR186" s="21">
        <f t="shared" si="116"/>
        <v>0.85695115128366839</v>
      </c>
      <c r="AT186" s="55">
        <f t="shared" si="117"/>
        <v>0.98448195810205652</v>
      </c>
      <c r="AV186" s="55">
        <f t="shared" si="118"/>
        <v>0.24332227843264875</v>
      </c>
      <c r="AX186" s="55">
        <f t="shared" si="119"/>
        <v>0.53488101240618324</v>
      </c>
      <c r="AZ186" s="55">
        <f t="shared" si="120"/>
        <v>1.2316535178146253</v>
      </c>
      <c r="BB186" s="55">
        <f t="shared" si="121"/>
        <v>1.7409179401027326</v>
      </c>
      <c r="BD186" s="55">
        <f t="shared" si="122"/>
        <v>1.9851433874706241</v>
      </c>
      <c r="BF186" s="55">
        <f t="shared" si="123"/>
        <v>1.9271487494657324</v>
      </c>
      <c r="BH186" s="55">
        <f t="shared" si="124"/>
        <v>1.5757631840015995</v>
      </c>
      <c r="BJ186" s="56">
        <f t="shared" si="125"/>
        <v>0.24332227843264875</v>
      </c>
      <c r="BK186" s="57" t="str">
        <f t="shared" si="126"/>
        <v/>
      </c>
      <c r="BM186" s="57">
        <f t="shared" si="127"/>
        <v>2</v>
      </c>
      <c r="BO186" s="57" t="str">
        <f t="shared" si="128"/>
        <v/>
      </c>
      <c r="BQ186" s="57" t="str">
        <f t="shared" si="129"/>
        <v/>
      </c>
      <c r="BS186" s="57" t="str">
        <f t="shared" si="130"/>
        <v/>
      </c>
      <c r="BU186" s="57" t="str">
        <f t="shared" si="131"/>
        <v/>
      </c>
      <c r="BW186" s="57" t="str">
        <f t="shared" si="132"/>
        <v/>
      </c>
      <c r="BY186" s="57" t="str">
        <f t="shared" si="133"/>
        <v/>
      </c>
      <c r="CA186" s="58">
        <f t="shared" si="134"/>
        <v>2</v>
      </c>
      <c r="CB186" s="59" t="str">
        <f t="shared" si="135"/>
        <v>Fast-hyperaccurate</v>
      </c>
      <c r="CI186">
        <f t="shared" si="136"/>
        <v>13</v>
      </c>
      <c r="CJ186">
        <f t="shared" si="137"/>
        <v>1.2469842146776422</v>
      </c>
      <c r="CK186">
        <f t="shared" si="138"/>
        <v>1.6081207415803433</v>
      </c>
    </row>
    <row r="187" spans="2:89" x14ac:dyDescent="0.3">
      <c r="B187" s="3">
        <v>197</v>
      </c>
      <c r="C187" s="24">
        <v>61</v>
      </c>
      <c r="D187" s="25">
        <v>13</v>
      </c>
      <c r="E187" s="26">
        <v>1</v>
      </c>
      <c r="F187" s="24">
        <v>24</v>
      </c>
      <c r="G187" s="24">
        <v>27</v>
      </c>
      <c r="J187">
        <f t="shared" si="95"/>
        <v>0.70500000000000007</v>
      </c>
      <c r="K187">
        <f t="shared" si="103"/>
        <v>0.87122244647244917</v>
      </c>
      <c r="L187" s="33">
        <f t="shared" si="104"/>
        <v>24.778080603260019</v>
      </c>
      <c r="M187">
        <f t="shared" si="96"/>
        <v>24.780355266863637</v>
      </c>
      <c r="O187" s="33">
        <f t="shared" si="97"/>
        <v>15.25925925925926</v>
      </c>
      <c r="P187" s="33">
        <f t="shared" si="98"/>
        <v>-0.57870370370370416</v>
      </c>
      <c r="Q187" s="33">
        <f t="shared" si="99"/>
        <v>0.5</v>
      </c>
      <c r="S187">
        <f>'Parameters from R'!D$17+'Parameters from R'!D$18*Computation!$O187+'Parameters from R'!D$19*Computation!$P187+'Parameters from R'!D$20*Computation!$O187*Computation!$P187+'Parameters from R'!D$21*Computation!$Q187+'Parameters from R'!D$22*Computation!$O187*Computation!$Q187+'Parameters from R'!D$23*Computation!$P187*Computation!$Q187+'Parameters from R'!D$24*Computation!$O187*Computation!$P187*Computation!$Q187</f>
        <v>26.734926850137175</v>
      </c>
      <c r="T187">
        <f>'Parameters from R'!E$17+'Parameters from R'!E$18*Computation!$O187+'Parameters from R'!E$19*Computation!$P187+'Parameters from R'!E$20*Computation!$O187*Computation!$P187+'Parameters from R'!E$21*Computation!$Q187+'Parameters from R'!E$22*Computation!$O187*Computation!$Q187+'Parameters from R'!E$23*Computation!$P187*Computation!$Q187+'Parameters from R'!E$24*Computation!$O187*Computation!$P187*Computation!$Q187</f>
        <v>30.205530380658434</v>
      </c>
      <c r="U187">
        <f>'Parameters from R'!F$17+'Parameters from R'!F$18*Computation!$O187+'Parameters from R'!F$19*Computation!$P187+'Parameters from R'!F$20*Computation!$O187*Computation!$P187+'Parameters from R'!F$21*Computation!$Q187+'Parameters from R'!F$22*Computation!$O187*Computation!$Q187+'Parameters from R'!F$23*Computation!$P187*Computation!$Q187+'Parameters from R'!F$24*Computation!$O187*Computation!$P187*Computation!$Q187</f>
        <v>28.102094303840875</v>
      </c>
      <c r="V187">
        <f t="shared" si="100"/>
        <v>-2.7349268501371746</v>
      </c>
      <c r="W187">
        <f t="shared" si="101"/>
        <v>-3.2055303806584341</v>
      </c>
      <c r="X187">
        <f t="shared" si="102"/>
        <v>-3.3240137005808563</v>
      </c>
      <c r="Z187" s="21">
        <f>IF(F187="","",V187/'Parameters from R'!$D$25)</f>
        <v>-0.67115098727777178</v>
      </c>
      <c r="AA187" s="21">
        <f t="shared" si="105"/>
        <v>25.106217420364317</v>
      </c>
      <c r="AB187" s="21">
        <f t="shared" si="106"/>
        <v>2</v>
      </c>
      <c r="AD187" s="21">
        <f>IF(G187="","",X187/'Parameters from R'!$F$25)</f>
        <v>-1.0517033792890136</v>
      </c>
      <c r="AE187" s="21">
        <f t="shared" si="107"/>
        <v>14.646783005568265</v>
      </c>
      <c r="AF187" s="21">
        <f t="shared" si="108"/>
        <v>2</v>
      </c>
      <c r="AI187">
        <f t="shared" si="109"/>
        <v>-0.67115098727777178</v>
      </c>
      <c r="AJ187">
        <f t="shared" si="110"/>
        <v>-1.0517033792890136</v>
      </c>
      <c r="AL187" s="48">
        <f t="shared" si="111"/>
        <v>1.0569562899229004</v>
      </c>
      <c r="AM187" s="45">
        <f t="shared" si="112"/>
        <v>0.57202172966230225</v>
      </c>
      <c r="AO187" s="60">
        <f t="shared" si="113"/>
        <v>-0.67115098727777178</v>
      </c>
      <c r="AP187" s="60">
        <f t="shared" si="114"/>
        <v>-1.0517033792890136</v>
      </c>
      <c r="AQ187" s="21">
        <f t="shared" si="115"/>
        <v>-0.53795057007803393</v>
      </c>
      <c r="AR187" s="21">
        <f t="shared" si="116"/>
        <v>-0.84297638410142806</v>
      </c>
      <c r="AT187" s="55">
        <f t="shared" si="117"/>
        <v>1.7538247176260426</v>
      </c>
      <c r="AV187" s="55">
        <f t="shared" si="118"/>
        <v>1.9881965766108654</v>
      </c>
      <c r="AX187" s="55">
        <f t="shared" si="119"/>
        <v>1.9198835298535317</v>
      </c>
      <c r="AZ187" s="55">
        <f t="shared" si="120"/>
        <v>1.5592856194635341</v>
      </c>
      <c r="BB187" s="55">
        <f t="shared" si="121"/>
        <v>0.96130060846955268</v>
      </c>
      <c r="BD187" s="55">
        <f t="shared" si="122"/>
        <v>0.21696629404779752</v>
      </c>
      <c r="BF187" s="55">
        <f t="shared" si="123"/>
        <v>0.56039917183838162</v>
      </c>
      <c r="BH187" s="55">
        <f t="shared" si="124"/>
        <v>1.25244894384331</v>
      </c>
      <c r="BJ187" s="56">
        <f t="shared" si="125"/>
        <v>0.21696629404779752</v>
      </c>
      <c r="BK187" s="57" t="str">
        <f t="shared" si="126"/>
        <v/>
      </c>
      <c r="BM187" s="57" t="str">
        <f t="shared" si="127"/>
        <v/>
      </c>
      <c r="BO187" s="57" t="str">
        <f t="shared" si="128"/>
        <v/>
      </c>
      <c r="BQ187" s="57" t="str">
        <f t="shared" si="129"/>
        <v/>
      </c>
      <c r="BS187" s="57" t="str">
        <f t="shared" si="130"/>
        <v/>
      </c>
      <c r="BU187" s="57">
        <f t="shared" si="131"/>
        <v>6</v>
      </c>
      <c r="BW187" s="57" t="str">
        <f t="shared" si="132"/>
        <v/>
      </c>
      <c r="BY187" s="57" t="str">
        <f t="shared" si="133"/>
        <v/>
      </c>
      <c r="CA187" s="58">
        <f t="shared" si="134"/>
        <v>6</v>
      </c>
      <c r="CB187" s="59" t="str">
        <f t="shared" si="135"/>
        <v>Slow-inaccurate</v>
      </c>
      <c r="CI187">
        <f t="shared" si="136"/>
        <v>13</v>
      </c>
      <c r="CJ187">
        <f t="shared" si="137"/>
        <v>-2.7349268501371746</v>
      </c>
      <c r="CK187">
        <f t="shared" si="138"/>
        <v>-3.3240137005808563</v>
      </c>
    </row>
    <row r="188" spans="2:89" x14ac:dyDescent="0.3">
      <c r="B188" s="3">
        <v>193</v>
      </c>
      <c r="C188" s="24">
        <v>61</v>
      </c>
      <c r="D188" s="25">
        <v>16</v>
      </c>
      <c r="E188" s="26">
        <v>1</v>
      </c>
      <c r="F188" s="24">
        <v>27</v>
      </c>
      <c r="G188" s="24">
        <v>32</v>
      </c>
      <c r="J188">
        <f t="shared" si="95"/>
        <v>0.81888888888888878</v>
      </c>
      <c r="K188">
        <f t="shared" si="103"/>
        <v>1.5088376913825734</v>
      </c>
      <c r="L188" s="33">
        <f t="shared" si="104"/>
        <v>29.738705230606403</v>
      </c>
      <c r="M188">
        <f t="shared" si="96"/>
        <v>29.742488137206898</v>
      </c>
      <c r="O188" s="33">
        <f t="shared" si="97"/>
        <v>15.25925925925926</v>
      </c>
      <c r="P188" s="33">
        <f t="shared" si="98"/>
        <v>2.4212962962962958</v>
      </c>
      <c r="Q188" s="33">
        <f t="shared" si="99"/>
        <v>0.5</v>
      </c>
      <c r="S188">
        <f>'Parameters from R'!D$17+'Parameters from R'!D$18*Computation!$O188+'Parameters from R'!D$19*Computation!$P188+'Parameters from R'!D$20*Computation!$O188*Computation!$P188+'Parameters from R'!D$21*Computation!$Q188+'Parameters from R'!D$22*Computation!$O188*Computation!$Q188+'Parameters from R'!D$23*Computation!$P188*Computation!$Q188+'Parameters from R'!D$24*Computation!$O188*Computation!$P188*Computation!$Q188</f>
        <v>27.514665739026061</v>
      </c>
      <c r="T188">
        <f>'Parameters from R'!E$17+'Parameters from R'!E$18*Computation!$O188+'Parameters from R'!E$19*Computation!$P188+'Parameters from R'!E$20*Computation!$O188*Computation!$P188+'Parameters from R'!E$21*Computation!$Q188+'Parameters from R'!E$22*Computation!$O188*Computation!$Q188+'Parameters from R'!E$23*Computation!$P188*Computation!$Q188+'Parameters from R'!E$24*Computation!$O188*Computation!$P188*Computation!$Q188</f>
        <v>30.535417047325101</v>
      </c>
      <c r="U188">
        <f>'Parameters from R'!F$17+'Parameters from R'!F$18*Computation!$O188+'Parameters from R'!F$19*Computation!$P188+'Parameters from R'!F$20*Computation!$O188*Computation!$P188+'Parameters from R'!F$21*Computation!$Q188+'Parameters from R'!F$22*Computation!$O188*Computation!$Q188+'Parameters from R'!F$23*Computation!$P188*Computation!$Q188+'Parameters from R'!F$24*Computation!$O188*Computation!$P188*Computation!$Q188</f>
        <v>28.404563192729768</v>
      </c>
      <c r="V188">
        <f t="shared" si="100"/>
        <v>-0.51466573902606072</v>
      </c>
      <c r="W188">
        <f t="shared" si="101"/>
        <v>1.464582952674899</v>
      </c>
      <c r="X188">
        <f t="shared" si="102"/>
        <v>1.3341420378766351</v>
      </c>
      <c r="Z188" s="21">
        <f>IF(F188="","",V188/'Parameters from R'!$D$25)</f>
        <v>-0.12629896073749092</v>
      </c>
      <c r="AA188" s="21">
        <f t="shared" si="105"/>
        <v>44.974763944197825</v>
      </c>
      <c r="AB188" s="21">
        <f t="shared" si="106"/>
        <v>3</v>
      </c>
      <c r="AD188" s="21">
        <f>IF(G188="","",X188/'Parameters from R'!$F$25)</f>
        <v>0.42211669868905749</v>
      </c>
      <c r="AE188" s="21">
        <f t="shared" si="107"/>
        <v>66.353008002608973</v>
      </c>
      <c r="AF188" s="21">
        <f t="shared" si="108"/>
        <v>4</v>
      </c>
      <c r="AI188">
        <f t="shared" si="109"/>
        <v>-0.12629896073749092</v>
      </c>
      <c r="AJ188">
        <f t="shared" si="110"/>
        <v>0.42211669868905749</v>
      </c>
      <c r="AL188" s="48">
        <f t="shared" si="111"/>
        <v>0.60497921312811798</v>
      </c>
      <c r="AM188" s="45">
        <f t="shared" si="112"/>
        <v>0.83276821889543085</v>
      </c>
      <c r="AO188" s="60">
        <f t="shared" si="113"/>
        <v>-0.12629896073749092</v>
      </c>
      <c r="AP188" s="60">
        <f t="shared" si="114"/>
        <v>0.42211669868905749</v>
      </c>
      <c r="AQ188" s="21">
        <f t="shared" si="115"/>
        <v>-0.28664808740174852</v>
      </c>
      <c r="AR188" s="21">
        <f t="shared" si="116"/>
        <v>0.95803594608392406</v>
      </c>
      <c r="AT188" s="55">
        <f t="shared" si="117"/>
        <v>1.6041496734418197</v>
      </c>
      <c r="AV188" s="55">
        <f t="shared" si="118"/>
        <v>1.0249459423008787</v>
      </c>
      <c r="AX188" s="55">
        <f t="shared" si="119"/>
        <v>0.2897034826027326</v>
      </c>
      <c r="AZ188" s="55">
        <f t="shared" si="120"/>
        <v>0.48964370615307024</v>
      </c>
      <c r="BB188" s="55">
        <f t="shared" si="121"/>
        <v>1.1944470792783173</v>
      </c>
      <c r="BD188" s="55">
        <f t="shared" si="122"/>
        <v>1.7174067122731773</v>
      </c>
      <c r="BF188" s="55">
        <f t="shared" si="123"/>
        <v>1.9789067416550605</v>
      </c>
      <c r="BH188" s="55">
        <f t="shared" si="124"/>
        <v>1.9391361584542448</v>
      </c>
      <c r="BJ188" s="56">
        <f t="shared" si="125"/>
        <v>0.2897034826027326</v>
      </c>
      <c r="BK188" s="57" t="str">
        <f t="shared" si="126"/>
        <v/>
      </c>
      <c r="BM188" s="57" t="str">
        <f t="shared" si="127"/>
        <v/>
      </c>
      <c r="BO188" s="57">
        <f t="shared" si="128"/>
        <v>3</v>
      </c>
      <c r="BQ188" s="57" t="str">
        <f t="shared" si="129"/>
        <v/>
      </c>
      <c r="BS188" s="57" t="str">
        <f t="shared" si="130"/>
        <v/>
      </c>
      <c r="BU188" s="57" t="str">
        <f t="shared" si="131"/>
        <v/>
      </c>
      <c r="BW188" s="57" t="str">
        <f t="shared" si="132"/>
        <v/>
      </c>
      <c r="BY188" s="57" t="str">
        <f t="shared" si="133"/>
        <v/>
      </c>
      <c r="CA188" s="58">
        <f t="shared" si="134"/>
        <v>3</v>
      </c>
      <c r="CB188" s="59" t="str">
        <f t="shared" si="135"/>
        <v>Hyperaccurate</v>
      </c>
      <c r="CI188">
        <f t="shared" si="136"/>
        <v>16</v>
      </c>
      <c r="CJ188">
        <f t="shared" si="137"/>
        <v>-0.51466573902606072</v>
      </c>
      <c r="CK188">
        <f t="shared" si="138"/>
        <v>1.3341420378766351</v>
      </c>
    </row>
    <row r="189" spans="2:89" x14ac:dyDescent="0.3">
      <c r="B189" s="3">
        <v>96</v>
      </c>
      <c r="C189" s="3">
        <v>62</v>
      </c>
      <c r="D189" s="3">
        <v>8</v>
      </c>
      <c r="E189" s="26">
        <v>1</v>
      </c>
      <c r="F189" s="28">
        <v>29</v>
      </c>
      <c r="G189" s="27">
        <v>31</v>
      </c>
      <c r="J189">
        <f t="shared" si="95"/>
        <v>0.79611111111111121</v>
      </c>
      <c r="K189">
        <f t="shared" si="103"/>
        <v>1.3621635797736023</v>
      </c>
      <c r="L189" s="33">
        <f t="shared" si="104"/>
        <v>28.597585698020296</v>
      </c>
      <c r="M189">
        <f t="shared" si="96"/>
        <v>28.600934947570003</v>
      </c>
      <c r="O189" s="33">
        <f t="shared" si="97"/>
        <v>16.25925925925926</v>
      </c>
      <c r="P189" s="33">
        <f t="shared" si="98"/>
        <v>-5.5787037037037042</v>
      </c>
      <c r="Q189" s="33">
        <f t="shared" si="99"/>
        <v>0.5</v>
      </c>
      <c r="S189">
        <f>'Parameters from R'!D$17+'Parameters from R'!D$18*Computation!$O189+'Parameters from R'!D$19*Computation!$P189+'Parameters from R'!D$20*Computation!$O189*Computation!$P189+'Parameters from R'!D$21*Computation!$Q189+'Parameters from R'!D$22*Computation!$O189*Computation!$Q189+'Parameters from R'!D$23*Computation!$P189*Computation!$Q189+'Parameters from R'!D$24*Computation!$O189*Computation!$P189*Computation!$Q189</f>
        <v>25.319823100137175</v>
      </c>
      <c r="T189">
        <f>'Parameters from R'!E$17+'Parameters from R'!E$18*Computation!$O189+'Parameters from R'!E$19*Computation!$P189+'Parameters from R'!E$20*Computation!$O189*Computation!$P189+'Parameters from R'!E$21*Computation!$Q189+'Parameters from R'!E$22*Computation!$O189*Computation!$Q189+'Parameters from R'!E$23*Computation!$P189*Computation!$Q189+'Parameters from R'!E$24*Computation!$O189*Computation!$P189*Computation!$Q189</f>
        <v>29.586612880658439</v>
      </c>
      <c r="U189">
        <f>'Parameters from R'!F$17+'Parameters from R'!F$18*Computation!$O189+'Parameters from R'!F$19*Computation!$P189+'Parameters from R'!F$20*Computation!$O189*Computation!$P189+'Parameters from R'!F$21*Computation!$Q189+'Parameters from R'!F$22*Computation!$O189*Computation!$Q189+'Parameters from R'!F$23*Computation!$P189*Computation!$Q189+'Parameters from R'!F$24*Computation!$O189*Computation!$P189*Computation!$Q189</f>
        <v>27.530089303840878</v>
      </c>
      <c r="V189">
        <f t="shared" si="100"/>
        <v>3.6801768998628255</v>
      </c>
      <c r="W189">
        <f t="shared" si="101"/>
        <v>1.4133871193415608</v>
      </c>
      <c r="X189">
        <f t="shared" si="102"/>
        <v>1.0674963941794182</v>
      </c>
      <c r="Z189" s="21">
        <f>IF(F189="","",V189/'Parameters from R'!$D$25)</f>
        <v>0.90311532813972717</v>
      </c>
      <c r="AA189" s="21">
        <f t="shared" si="105"/>
        <v>81.676765517404476</v>
      </c>
      <c r="AB189" s="21">
        <f t="shared" si="106"/>
        <v>4</v>
      </c>
      <c r="AD189" s="21">
        <f>IF(G189="","",X189/'Parameters from R'!$F$25)</f>
        <v>0.33775118464197246</v>
      </c>
      <c r="AE189" s="21">
        <f t="shared" si="107"/>
        <v>63.222465039907448</v>
      </c>
      <c r="AF189" s="21">
        <f t="shared" si="108"/>
        <v>4</v>
      </c>
      <c r="AI189">
        <f t="shared" si="109"/>
        <v>0.90311532813972717</v>
      </c>
      <c r="AJ189">
        <f t="shared" si="110"/>
        <v>0.33775118464197246</v>
      </c>
      <c r="AL189" s="48">
        <f t="shared" si="111"/>
        <v>0.92422531189062107</v>
      </c>
      <c r="AM189" s="45">
        <f t="shared" si="112"/>
        <v>0.65240077940031638</v>
      </c>
      <c r="AO189" s="60">
        <f t="shared" si="113"/>
        <v>0.90311532813972717</v>
      </c>
      <c r="AP189" s="60">
        <f t="shared" si="114"/>
        <v>0.33775118464197246</v>
      </c>
      <c r="AQ189" s="21">
        <f t="shared" si="115"/>
        <v>0.93664149911272498</v>
      </c>
      <c r="AR189" s="21">
        <f t="shared" si="116"/>
        <v>0.35028945479398493</v>
      </c>
      <c r="AT189" s="55">
        <f t="shared" si="117"/>
        <v>0.3559733160990442</v>
      </c>
      <c r="AV189" s="55">
        <f t="shared" si="118"/>
        <v>0.42426971509569994</v>
      </c>
      <c r="AX189" s="55">
        <f t="shared" si="119"/>
        <v>1.1399215281816684</v>
      </c>
      <c r="AZ189" s="55">
        <f t="shared" si="120"/>
        <v>1.682030622016363</v>
      </c>
      <c r="BB189" s="55">
        <f t="shared" si="121"/>
        <v>1.9680658012946239</v>
      </c>
      <c r="BD189" s="55">
        <f t="shared" si="122"/>
        <v>1.9544808028866936</v>
      </c>
      <c r="BF189" s="55">
        <f t="shared" si="123"/>
        <v>1.6433438196518615</v>
      </c>
      <c r="BH189" s="55">
        <f t="shared" si="124"/>
        <v>1.0820226368238548</v>
      </c>
      <c r="BJ189" s="56">
        <f t="shared" si="125"/>
        <v>0.3559733160990442</v>
      </c>
      <c r="BK189" s="57">
        <f t="shared" si="126"/>
        <v>1</v>
      </c>
      <c r="BM189" s="57" t="str">
        <f t="shared" si="127"/>
        <v/>
      </c>
      <c r="BO189" s="57" t="str">
        <f t="shared" si="128"/>
        <v/>
      </c>
      <c r="BQ189" s="57" t="str">
        <f t="shared" si="129"/>
        <v/>
      </c>
      <c r="BS189" s="57" t="str">
        <f t="shared" si="130"/>
        <v/>
      </c>
      <c r="BU189" s="57" t="str">
        <f t="shared" si="131"/>
        <v/>
      </c>
      <c r="BW189" s="57" t="str">
        <f t="shared" si="132"/>
        <v/>
      </c>
      <c r="BY189" s="57" t="str">
        <f t="shared" si="133"/>
        <v/>
      </c>
      <c r="CA189" s="58">
        <f t="shared" si="134"/>
        <v>1</v>
      </c>
      <c r="CB189" s="59" t="str">
        <f t="shared" si="135"/>
        <v>Fast</v>
      </c>
      <c r="CI189">
        <f t="shared" si="136"/>
        <v>8</v>
      </c>
      <c r="CJ189">
        <f t="shared" si="137"/>
        <v>3.6801768998628255</v>
      </c>
      <c r="CK189">
        <f t="shared" si="138"/>
        <v>1.0674963941794182</v>
      </c>
    </row>
    <row r="190" spans="2:89" x14ac:dyDescent="0.3">
      <c r="B190" s="3">
        <v>147</v>
      </c>
      <c r="C190" s="3">
        <v>62</v>
      </c>
      <c r="D190" s="3">
        <v>8</v>
      </c>
      <c r="E190" s="26">
        <v>1</v>
      </c>
      <c r="F190" s="26">
        <v>25</v>
      </c>
      <c r="G190" s="3">
        <v>30</v>
      </c>
      <c r="J190">
        <f t="shared" si="95"/>
        <v>0.77333333333333343</v>
      </c>
      <c r="K190">
        <f t="shared" si="103"/>
        <v>1.2272296664902038</v>
      </c>
      <c r="L190" s="33">
        <f t="shared" si="104"/>
        <v>27.547804503732515</v>
      </c>
      <c r="M190">
        <f t="shared" si="96"/>
        <v>27.550806037906881</v>
      </c>
      <c r="O190" s="33">
        <f t="shared" si="97"/>
        <v>16.25925925925926</v>
      </c>
      <c r="P190" s="33">
        <f t="shared" si="98"/>
        <v>-5.5787037037037042</v>
      </c>
      <c r="Q190" s="33">
        <f t="shared" si="99"/>
        <v>0.5</v>
      </c>
      <c r="S190">
        <f>'Parameters from R'!D$17+'Parameters from R'!D$18*Computation!$O190+'Parameters from R'!D$19*Computation!$P190+'Parameters from R'!D$20*Computation!$O190*Computation!$P190+'Parameters from R'!D$21*Computation!$Q190+'Parameters from R'!D$22*Computation!$O190*Computation!$Q190+'Parameters from R'!D$23*Computation!$P190*Computation!$Q190+'Parameters from R'!D$24*Computation!$O190*Computation!$P190*Computation!$Q190</f>
        <v>25.319823100137175</v>
      </c>
      <c r="T190">
        <f>'Parameters from R'!E$17+'Parameters from R'!E$18*Computation!$O190+'Parameters from R'!E$19*Computation!$P190+'Parameters from R'!E$20*Computation!$O190*Computation!$P190+'Parameters from R'!E$21*Computation!$Q190+'Parameters from R'!E$22*Computation!$O190*Computation!$Q190+'Parameters from R'!E$23*Computation!$P190*Computation!$Q190+'Parameters from R'!E$24*Computation!$O190*Computation!$P190*Computation!$Q190</f>
        <v>29.586612880658439</v>
      </c>
      <c r="U190">
        <f>'Parameters from R'!F$17+'Parameters from R'!F$18*Computation!$O190+'Parameters from R'!F$19*Computation!$P190+'Parameters from R'!F$20*Computation!$O190*Computation!$P190+'Parameters from R'!F$21*Computation!$Q190+'Parameters from R'!F$22*Computation!$O190*Computation!$Q190+'Parameters from R'!F$23*Computation!$P190*Computation!$Q190+'Parameters from R'!F$24*Computation!$O190*Computation!$P190*Computation!$Q190</f>
        <v>27.530089303840878</v>
      </c>
      <c r="V190">
        <f t="shared" si="100"/>
        <v>-0.31982310013717452</v>
      </c>
      <c r="W190">
        <f t="shared" si="101"/>
        <v>0.4133871193415608</v>
      </c>
      <c r="X190">
        <f t="shared" si="102"/>
        <v>1.7715199891636502E-2</v>
      </c>
      <c r="Z190" s="21">
        <f>IF(F190="","",V190/'Parameters from R'!$D$25)</f>
        <v>-7.848458155308112E-2</v>
      </c>
      <c r="AA190" s="21">
        <f t="shared" si="105"/>
        <v>46.872129726313226</v>
      </c>
      <c r="AB190" s="21">
        <f t="shared" si="106"/>
        <v>3</v>
      </c>
      <c r="AD190" s="21">
        <f>IF(G190="","",X190/'Parameters from R'!$F$25)</f>
        <v>5.6050116723522433E-3</v>
      </c>
      <c r="AE190" s="21">
        <f t="shared" si="107"/>
        <v>50.223606443014731</v>
      </c>
      <c r="AF190" s="21">
        <f t="shared" si="108"/>
        <v>4</v>
      </c>
      <c r="AI190">
        <f t="shared" si="109"/>
        <v>-7.848458155308112E-2</v>
      </c>
      <c r="AJ190">
        <f t="shared" si="110"/>
        <v>5.6050116723522433E-3</v>
      </c>
      <c r="AL190" s="48">
        <f t="shared" si="111"/>
        <v>9.8240939707115157E-2</v>
      </c>
      <c r="AM190" s="45">
        <f t="shared" si="112"/>
        <v>0.99518598358243449</v>
      </c>
      <c r="AO190" s="60">
        <f t="shared" si="113"/>
        <v>-7.848458155308112E-2</v>
      </c>
      <c r="AP190" s="60">
        <f t="shared" si="114"/>
        <v>5.6050116723522433E-3</v>
      </c>
      <c r="AQ190" s="21">
        <f t="shared" si="115"/>
        <v>-0.99745962989788672</v>
      </c>
      <c r="AR190" s="21">
        <f t="shared" si="116"/>
        <v>7.1234027851656723E-2</v>
      </c>
      <c r="AT190" s="55">
        <f t="shared" si="117"/>
        <v>1.998729411350064</v>
      </c>
      <c r="AV190" s="55">
        <f t="shared" si="118"/>
        <v>1.8193077827104911</v>
      </c>
      <c r="AX190" s="55">
        <f t="shared" si="119"/>
        <v>1.3629130362193642</v>
      </c>
      <c r="AZ190" s="55">
        <f t="shared" si="120"/>
        <v>0.69902713480127854</v>
      </c>
      <c r="BB190" s="55">
        <f t="shared" si="121"/>
        <v>7.1279311193545608E-2</v>
      </c>
      <c r="BD190" s="55">
        <f t="shared" si="122"/>
        <v>0.8307341282077173</v>
      </c>
      <c r="BF190" s="55">
        <f t="shared" si="123"/>
        <v>1.4637172048258889</v>
      </c>
      <c r="BH190" s="55">
        <f t="shared" si="124"/>
        <v>1.8738626056388219</v>
      </c>
      <c r="BJ190" s="56">
        <f t="shared" si="125"/>
        <v>7.1279311193545608E-2</v>
      </c>
      <c r="BK190" s="57" t="str">
        <f t="shared" si="126"/>
        <v/>
      </c>
      <c r="BM190" s="57" t="str">
        <f t="shared" si="127"/>
        <v/>
      </c>
      <c r="BO190" s="57" t="str">
        <f t="shared" si="128"/>
        <v/>
      </c>
      <c r="BQ190" s="57" t="str">
        <f t="shared" si="129"/>
        <v/>
      </c>
      <c r="BS190" s="57">
        <f t="shared" si="130"/>
        <v>5</v>
      </c>
      <c r="BU190" s="57" t="str">
        <f t="shared" si="131"/>
        <v/>
      </c>
      <c r="BW190" s="57" t="str">
        <f t="shared" si="132"/>
        <v/>
      </c>
      <c r="BY190" s="57" t="str">
        <f t="shared" si="133"/>
        <v/>
      </c>
      <c r="CA190" s="58">
        <f t="shared" si="134"/>
        <v>5</v>
      </c>
      <c r="CB190" s="59" t="str">
        <f t="shared" si="135"/>
        <v>Slow</v>
      </c>
      <c r="CI190">
        <f t="shared" si="136"/>
        <v>8</v>
      </c>
      <c r="CJ190">
        <f t="shared" si="137"/>
        <v>-0.31982310013717452</v>
      </c>
      <c r="CK190">
        <f t="shared" si="138"/>
        <v>1.7715199891636502E-2</v>
      </c>
    </row>
    <row r="191" spans="2:89" x14ac:dyDescent="0.3">
      <c r="B191" s="3">
        <v>132</v>
      </c>
      <c r="C191" s="3">
        <v>62</v>
      </c>
      <c r="D191" s="3">
        <v>9</v>
      </c>
      <c r="E191" s="26">
        <v>1</v>
      </c>
      <c r="F191" s="3">
        <v>29</v>
      </c>
      <c r="G191" s="3">
        <v>31</v>
      </c>
      <c r="J191">
        <f t="shared" si="95"/>
        <v>0.79611111111111121</v>
      </c>
      <c r="K191">
        <f t="shared" si="103"/>
        <v>1.3621635797736023</v>
      </c>
      <c r="L191" s="33">
        <f t="shared" si="104"/>
        <v>28.597585698020296</v>
      </c>
      <c r="M191">
        <f t="shared" si="96"/>
        <v>28.600934947570003</v>
      </c>
      <c r="O191" s="33">
        <f t="shared" si="97"/>
        <v>16.25925925925926</v>
      </c>
      <c r="P191" s="33">
        <f t="shared" si="98"/>
        <v>-4.5787037037037042</v>
      </c>
      <c r="Q191" s="33">
        <f t="shared" si="99"/>
        <v>0.5</v>
      </c>
      <c r="S191">
        <f>'Parameters from R'!D$17+'Parameters from R'!D$18*Computation!$O191+'Parameters from R'!D$19*Computation!$P191+'Parameters from R'!D$20*Computation!$O191*Computation!$P191+'Parameters from R'!D$21*Computation!$Q191+'Parameters from R'!D$22*Computation!$O191*Computation!$Q191+'Parameters from R'!D$23*Computation!$P191*Computation!$Q191+'Parameters from R'!D$24*Computation!$O191*Computation!$P191*Computation!$Q191</f>
        <v>25.59922606310014</v>
      </c>
      <c r="T191">
        <f>'Parameters from R'!E$17+'Parameters from R'!E$18*Computation!$O191+'Parameters from R'!E$19*Computation!$P191+'Parameters from R'!E$20*Computation!$O191*Computation!$P191+'Parameters from R'!E$21*Computation!$Q191+'Parameters from R'!E$22*Computation!$O191*Computation!$Q191+'Parameters from R'!E$23*Computation!$P191*Computation!$Q191+'Parameters from R'!E$24*Computation!$O191*Computation!$P191*Computation!$Q191</f>
        <v>29.704915102880658</v>
      </c>
      <c r="U191">
        <f>'Parameters from R'!F$17+'Parameters from R'!F$18*Computation!$O191+'Parameters from R'!F$19*Computation!$P191+'Parameters from R'!F$20*Computation!$O191*Computation!$P191+'Parameters from R'!F$21*Computation!$Q191+'Parameters from R'!F$22*Computation!$O191*Computation!$Q191+'Parameters from R'!F$23*Computation!$P191*Computation!$Q191+'Parameters from R'!F$24*Computation!$O191*Computation!$P191*Computation!$Q191</f>
        <v>27.63879226680384</v>
      </c>
      <c r="V191">
        <f t="shared" si="100"/>
        <v>3.40077393689986</v>
      </c>
      <c r="W191">
        <f t="shared" si="101"/>
        <v>1.2950848971193416</v>
      </c>
      <c r="X191">
        <f t="shared" si="102"/>
        <v>0.95879343121645633</v>
      </c>
      <c r="Z191" s="21">
        <f>IF(F191="","",V191/'Parameters from R'!$D$25)</f>
        <v>0.83454984733663962</v>
      </c>
      <c r="AA191" s="21">
        <f t="shared" si="105"/>
        <v>79.801439492004221</v>
      </c>
      <c r="AB191" s="21">
        <f t="shared" si="106"/>
        <v>4</v>
      </c>
      <c r="AD191" s="21">
        <f>IF(G191="","",X191/'Parameters from R'!$F$25)</f>
        <v>0.30335804316156939</v>
      </c>
      <c r="AE191" s="21">
        <f t="shared" si="107"/>
        <v>61.919149164065537</v>
      </c>
      <c r="AF191" s="21">
        <f t="shared" si="108"/>
        <v>4</v>
      </c>
      <c r="AI191">
        <f t="shared" si="109"/>
        <v>0.83454984733663962</v>
      </c>
      <c r="AJ191">
        <f t="shared" si="110"/>
        <v>0.30335804316156939</v>
      </c>
      <c r="AL191" s="48">
        <f t="shared" si="111"/>
        <v>0.85635415231530265</v>
      </c>
      <c r="AM191" s="45">
        <f t="shared" si="112"/>
        <v>0.69303746646275366</v>
      </c>
      <c r="AO191" s="60">
        <f t="shared" si="113"/>
        <v>0.83454984733663962</v>
      </c>
      <c r="AP191" s="60">
        <f t="shared" si="114"/>
        <v>0.30335804316156939</v>
      </c>
      <c r="AQ191" s="21">
        <f t="shared" si="115"/>
        <v>0.93983487610130678</v>
      </c>
      <c r="AR191" s="21">
        <f t="shared" si="116"/>
        <v>0.34162904686756546</v>
      </c>
      <c r="AT191" s="55">
        <f t="shared" si="117"/>
        <v>0.34688650564325263</v>
      </c>
      <c r="AV191" s="55">
        <f t="shared" si="118"/>
        <v>0.43328551838895984</v>
      </c>
      <c r="AX191" s="55">
        <f t="shared" si="119"/>
        <v>1.147493749989458</v>
      </c>
      <c r="AZ191" s="55">
        <f t="shared" si="120"/>
        <v>1.6870064602108081</v>
      </c>
      <c r="BB191" s="55">
        <f t="shared" si="121"/>
        <v>1.9696877296167059</v>
      </c>
      <c r="BD191" s="55">
        <f t="shared" si="122"/>
        <v>1.9525018974521922</v>
      </c>
      <c r="BF191" s="55">
        <f t="shared" si="123"/>
        <v>1.6380653508743572</v>
      </c>
      <c r="BH191" s="55">
        <f t="shared" si="124"/>
        <v>1.0742482037252841</v>
      </c>
      <c r="BJ191" s="56">
        <f t="shared" si="125"/>
        <v>0.34688650564325263</v>
      </c>
      <c r="BK191" s="57">
        <f t="shared" si="126"/>
        <v>1</v>
      </c>
      <c r="BM191" s="57" t="str">
        <f t="shared" si="127"/>
        <v/>
      </c>
      <c r="BO191" s="57" t="str">
        <f t="shared" si="128"/>
        <v/>
      </c>
      <c r="BQ191" s="57" t="str">
        <f t="shared" si="129"/>
        <v/>
      </c>
      <c r="BS191" s="57" t="str">
        <f t="shared" si="130"/>
        <v/>
      </c>
      <c r="BU191" s="57" t="str">
        <f t="shared" si="131"/>
        <v/>
      </c>
      <c r="BW191" s="57" t="str">
        <f t="shared" si="132"/>
        <v/>
      </c>
      <c r="BY191" s="57" t="str">
        <f t="shared" si="133"/>
        <v/>
      </c>
      <c r="CA191" s="58">
        <f t="shared" si="134"/>
        <v>1</v>
      </c>
      <c r="CB191" s="59" t="str">
        <f t="shared" si="135"/>
        <v>Fast</v>
      </c>
      <c r="CI191">
        <f t="shared" si="136"/>
        <v>9</v>
      </c>
      <c r="CJ191">
        <f t="shared" si="137"/>
        <v>3.40077393689986</v>
      </c>
      <c r="CK191">
        <f t="shared" si="138"/>
        <v>0.95879343121645633</v>
      </c>
    </row>
    <row r="192" spans="2:89" x14ac:dyDescent="0.3">
      <c r="B192" s="3">
        <v>195</v>
      </c>
      <c r="C192" s="24">
        <v>62</v>
      </c>
      <c r="D192" s="25">
        <v>16</v>
      </c>
      <c r="E192" s="26">
        <v>1</v>
      </c>
      <c r="F192" s="24">
        <v>29</v>
      </c>
      <c r="G192" s="24">
        <v>30</v>
      </c>
      <c r="J192">
        <f t="shared" si="95"/>
        <v>0.77333333333333343</v>
      </c>
      <c r="K192">
        <f t="shared" si="103"/>
        <v>1.2272296664902038</v>
      </c>
      <c r="L192" s="33">
        <f t="shared" si="104"/>
        <v>27.547804503732515</v>
      </c>
      <c r="M192">
        <f t="shared" si="96"/>
        <v>27.550806037906881</v>
      </c>
      <c r="O192" s="33">
        <f t="shared" si="97"/>
        <v>16.25925925925926</v>
      </c>
      <c r="P192" s="33">
        <f t="shared" si="98"/>
        <v>2.4212962962962958</v>
      </c>
      <c r="Q192" s="33">
        <f t="shared" si="99"/>
        <v>0.5</v>
      </c>
      <c r="S192">
        <f>'Parameters from R'!D$17+'Parameters from R'!D$18*Computation!$O192+'Parameters from R'!D$19*Computation!$P192+'Parameters from R'!D$20*Computation!$O192*Computation!$P192+'Parameters from R'!D$21*Computation!$Q192+'Parameters from R'!D$22*Computation!$O192*Computation!$Q192+'Parameters from R'!D$23*Computation!$P192*Computation!$Q192+'Parameters from R'!D$24*Computation!$O192*Computation!$P192*Computation!$Q192</f>
        <v>27.555046803840877</v>
      </c>
      <c r="T192">
        <f>'Parameters from R'!E$17+'Parameters from R'!E$18*Computation!$O192+'Parameters from R'!E$19*Computation!$P192+'Parameters from R'!E$20*Computation!$O192*Computation!$P192+'Parameters from R'!E$21*Computation!$Q192+'Parameters from R'!E$22*Computation!$O192*Computation!$Q192+'Parameters from R'!E$23*Computation!$P192*Computation!$Q192+'Parameters from R'!E$24*Computation!$O192*Computation!$P192*Computation!$Q192</f>
        <v>30.533030658436214</v>
      </c>
      <c r="U192">
        <f>'Parameters from R'!F$17+'Parameters from R'!F$18*Computation!$O192+'Parameters from R'!F$19*Computation!$P192+'Parameters from R'!F$20*Computation!$O192*Computation!$P192+'Parameters from R'!F$21*Computation!$Q192+'Parameters from R'!F$22*Computation!$O192*Computation!$Q192+'Parameters from R'!F$23*Computation!$P192*Computation!$Q192+'Parameters from R'!F$24*Computation!$O192*Computation!$P192*Computation!$Q192</f>
        <v>28.399713007544584</v>
      </c>
      <c r="V192">
        <f t="shared" si="100"/>
        <v>1.4449531961591227</v>
      </c>
      <c r="W192">
        <f t="shared" si="101"/>
        <v>-0.53303065843621411</v>
      </c>
      <c r="X192">
        <f t="shared" si="102"/>
        <v>-0.85190850381206928</v>
      </c>
      <c r="Z192" s="21">
        <f>IF(F192="","",V192/'Parameters from R'!$D$25)</f>
        <v>0.35459148171503235</v>
      </c>
      <c r="AA192" s="21">
        <f t="shared" si="105"/>
        <v>63.855217068861236</v>
      </c>
      <c r="AB192" s="21">
        <f t="shared" si="106"/>
        <v>4</v>
      </c>
      <c r="AD192" s="21">
        <f>IF(G192="","",X192/'Parameters from R'!$F$25)</f>
        <v>-0.26954012017087553</v>
      </c>
      <c r="AE192" s="21">
        <f t="shared" si="107"/>
        <v>39.375703637766094</v>
      </c>
      <c r="AF192" s="21">
        <f t="shared" si="108"/>
        <v>3</v>
      </c>
      <c r="AI192">
        <f t="shared" si="109"/>
        <v>0.35459148171503235</v>
      </c>
      <c r="AJ192">
        <f t="shared" si="110"/>
        <v>-0.26954012017087553</v>
      </c>
      <c r="AL192" s="48">
        <f t="shared" si="111"/>
        <v>0.66326372559686431</v>
      </c>
      <c r="AM192" s="45">
        <f t="shared" si="112"/>
        <v>0.80255139304871459</v>
      </c>
      <c r="AO192" s="60">
        <f t="shared" si="113"/>
        <v>0.35459148171503235</v>
      </c>
      <c r="AP192" s="60">
        <f t="shared" si="114"/>
        <v>-0.26954012017087553</v>
      </c>
      <c r="AQ192" s="21">
        <f t="shared" si="115"/>
        <v>0.79610746915349995</v>
      </c>
      <c r="AR192" s="21">
        <f t="shared" si="116"/>
        <v>-0.60515526731410774</v>
      </c>
      <c r="AT192" s="55">
        <f t="shared" si="117"/>
        <v>0.63858050525599364</v>
      </c>
      <c r="AV192" s="55">
        <f t="shared" si="118"/>
        <v>1.3152767033570263</v>
      </c>
      <c r="AX192" s="55">
        <f t="shared" si="119"/>
        <v>1.791733946384958</v>
      </c>
      <c r="AZ192" s="55">
        <f t="shared" si="120"/>
        <v>1.9954159381844496</v>
      </c>
      <c r="BB192" s="55">
        <f t="shared" si="121"/>
        <v>1.8953139418858818</v>
      </c>
      <c r="BD192" s="55">
        <f t="shared" si="122"/>
        <v>1.5066675789988559</v>
      </c>
      <c r="BF192" s="55">
        <f t="shared" si="123"/>
        <v>0.88864473518486831</v>
      </c>
      <c r="BH192" s="55">
        <f t="shared" si="124"/>
        <v>0.13533378602356883</v>
      </c>
      <c r="BJ192" s="56">
        <f t="shared" si="125"/>
        <v>0.13533378602356883</v>
      </c>
      <c r="BK192" s="57" t="str">
        <f t="shared" si="126"/>
        <v/>
      </c>
      <c r="BM192" s="57" t="str">
        <f t="shared" si="127"/>
        <v/>
      </c>
      <c r="BO192" s="57" t="str">
        <f t="shared" si="128"/>
        <v/>
      </c>
      <c r="BQ192" s="57" t="str">
        <f t="shared" si="129"/>
        <v/>
      </c>
      <c r="BS192" s="57" t="str">
        <f t="shared" si="130"/>
        <v/>
      </c>
      <c r="BU192" s="57" t="str">
        <f t="shared" si="131"/>
        <v/>
      </c>
      <c r="BW192" s="57" t="str">
        <f t="shared" si="132"/>
        <v/>
      </c>
      <c r="BY192" s="57">
        <f t="shared" si="133"/>
        <v>8</v>
      </c>
      <c r="CA192" s="58">
        <f t="shared" si="134"/>
        <v>8</v>
      </c>
      <c r="CB192" s="59" t="str">
        <f t="shared" si="135"/>
        <v>Fast-inaccurate</v>
      </c>
      <c r="CI192">
        <f t="shared" si="136"/>
        <v>16</v>
      </c>
      <c r="CJ192">
        <f t="shared" si="137"/>
        <v>1.4449531961591227</v>
      </c>
      <c r="CK192">
        <f t="shared" si="138"/>
        <v>-0.85190850381206928</v>
      </c>
    </row>
    <row r="193" spans="2:89" x14ac:dyDescent="0.3">
      <c r="B193" s="3">
        <v>131</v>
      </c>
      <c r="C193" s="3">
        <v>63</v>
      </c>
      <c r="D193" s="3">
        <v>11</v>
      </c>
      <c r="E193" s="26">
        <v>1</v>
      </c>
      <c r="F193" s="3">
        <v>30</v>
      </c>
      <c r="G193" s="3">
        <v>30</v>
      </c>
      <c r="J193">
        <f t="shared" si="95"/>
        <v>0.77333333333333343</v>
      </c>
      <c r="K193">
        <f t="shared" si="103"/>
        <v>1.2272296664902038</v>
      </c>
      <c r="L193" s="33">
        <f t="shared" si="104"/>
        <v>27.547804503732515</v>
      </c>
      <c r="M193">
        <f t="shared" si="96"/>
        <v>27.550806037906881</v>
      </c>
      <c r="O193" s="33">
        <f t="shared" si="97"/>
        <v>17.25925925925926</v>
      </c>
      <c r="P193" s="33">
        <f t="shared" si="98"/>
        <v>-2.5787037037037042</v>
      </c>
      <c r="Q193" s="33">
        <f t="shared" si="99"/>
        <v>0.5</v>
      </c>
      <c r="S193">
        <f>'Parameters from R'!D$17+'Parameters from R'!D$18*Computation!$O193+'Parameters from R'!D$19*Computation!$P193+'Parameters from R'!D$20*Computation!$O193*Computation!$P193+'Parameters from R'!D$21*Computation!$Q193+'Parameters from R'!D$22*Computation!$O193*Computation!$Q193+'Parameters from R'!D$23*Computation!$P193*Computation!$Q193+'Parameters from R'!D$24*Computation!$O193*Computation!$P193*Computation!$Q193</f>
        <v>26.100963053840879</v>
      </c>
      <c r="T193">
        <f>'Parameters from R'!E$17+'Parameters from R'!E$18*Computation!$O193+'Parameters from R'!E$19*Computation!$P193+'Parameters from R'!E$20*Computation!$O193*Computation!$P193+'Parameters from R'!E$21*Computation!$Q193+'Parameters from R'!E$22*Computation!$O193*Computation!$Q193+'Parameters from R'!E$23*Computation!$P193*Computation!$Q193+'Parameters from R'!E$24*Computation!$O193*Computation!$P193*Computation!$Q193</f>
        <v>29.897433158436215</v>
      </c>
      <c r="U193">
        <f>'Parameters from R'!F$17+'Parameters from R'!F$18*Computation!$O193+'Parameters from R'!F$19*Computation!$P193+'Parameters from R'!F$20*Computation!$O193*Computation!$P193+'Parameters from R'!F$21*Computation!$Q193+'Parameters from R'!F$22*Computation!$O193*Computation!$Q193+'Parameters from R'!F$23*Computation!$P193*Computation!$Q193+'Parameters from R'!F$24*Computation!$O193*Computation!$P193*Computation!$Q193</f>
        <v>27.811948007544579</v>
      </c>
      <c r="V193">
        <f t="shared" si="100"/>
        <v>3.8990369461591214</v>
      </c>
      <c r="W193">
        <f t="shared" si="101"/>
        <v>0.10256684156378526</v>
      </c>
      <c r="X193">
        <f t="shared" si="102"/>
        <v>-0.26414350381206475</v>
      </c>
      <c r="Z193" s="21">
        <f>IF(F193="","",V193/'Parameters from R'!$D$25)</f>
        <v>0.95682357855967914</v>
      </c>
      <c r="AA193" s="21">
        <f t="shared" si="105"/>
        <v>83.067184543829654</v>
      </c>
      <c r="AB193" s="21">
        <f t="shared" si="106"/>
        <v>4</v>
      </c>
      <c r="AD193" s="21">
        <f>IF(G193="","",X193/'Parameters from R'!$F$25)</f>
        <v>-8.3573847944081736E-2</v>
      </c>
      <c r="AE193" s="21">
        <f t="shared" si="107"/>
        <v>46.669763024625553</v>
      </c>
      <c r="AF193" s="21">
        <f t="shared" si="108"/>
        <v>3</v>
      </c>
      <c r="AI193">
        <f t="shared" si="109"/>
        <v>0.95682357855967914</v>
      </c>
      <c r="AJ193">
        <f t="shared" si="110"/>
        <v>-8.3573847944081736E-2</v>
      </c>
      <c r="AL193" s="48">
        <f t="shared" si="111"/>
        <v>1.2087862220667802</v>
      </c>
      <c r="AM193" s="45">
        <f t="shared" si="112"/>
        <v>0.4816285691947797</v>
      </c>
      <c r="AO193" s="60">
        <f t="shared" si="113"/>
        <v>0.95682357855967914</v>
      </c>
      <c r="AP193" s="60">
        <f t="shared" si="114"/>
        <v>-8.3573847944081736E-2</v>
      </c>
      <c r="AQ193" s="21">
        <f t="shared" si="115"/>
        <v>0.99620710576508709</v>
      </c>
      <c r="AR193" s="21">
        <f t="shared" si="116"/>
        <v>-8.7013805934164939E-2</v>
      </c>
      <c r="AT193" s="55">
        <f t="shared" si="117"/>
        <v>8.7096432015472097E-2</v>
      </c>
      <c r="AV193" s="55">
        <f t="shared" si="118"/>
        <v>0.84510739232381704</v>
      </c>
      <c r="AX193" s="55">
        <f t="shared" si="119"/>
        <v>1.4744584130684493</v>
      </c>
      <c r="AZ193" s="55">
        <f t="shared" si="120"/>
        <v>1.8793365064222083</v>
      </c>
      <c r="BB193" s="55">
        <f t="shared" si="121"/>
        <v>1.9981026529010399</v>
      </c>
      <c r="BD193" s="55">
        <f t="shared" si="122"/>
        <v>1.8126757833213412</v>
      </c>
      <c r="BF193" s="55">
        <f t="shared" si="123"/>
        <v>1.3512854576778623</v>
      </c>
      <c r="BH193" s="55">
        <f t="shared" si="124"/>
        <v>0.68417417053610619</v>
      </c>
      <c r="BJ193" s="56">
        <f t="shared" si="125"/>
        <v>8.7096432015472097E-2</v>
      </c>
      <c r="BK193" s="57">
        <f t="shared" si="126"/>
        <v>1</v>
      </c>
      <c r="BM193" s="57" t="str">
        <f t="shared" si="127"/>
        <v/>
      </c>
      <c r="BO193" s="57" t="str">
        <f t="shared" si="128"/>
        <v/>
      </c>
      <c r="BQ193" s="57" t="str">
        <f t="shared" si="129"/>
        <v/>
      </c>
      <c r="BS193" s="57" t="str">
        <f t="shared" si="130"/>
        <v/>
      </c>
      <c r="BU193" s="57" t="str">
        <f t="shared" si="131"/>
        <v/>
      </c>
      <c r="BW193" s="57" t="str">
        <f t="shared" si="132"/>
        <v/>
      </c>
      <c r="BY193" s="57" t="str">
        <f t="shared" si="133"/>
        <v/>
      </c>
      <c r="CA193" s="58">
        <f t="shared" si="134"/>
        <v>1</v>
      </c>
      <c r="CB193" s="59" t="str">
        <f t="shared" si="135"/>
        <v>Fast</v>
      </c>
      <c r="CI193">
        <f t="shared" si="136"/>
        <v>11</v>
      </c>
      <c r="CJ193">
        <f t="shared" si="137"/>
        <v>3.8990369461591214</v>
      </c>
      <c r="CK193">
        <f t="shared" si="138"/>
        <v>-0.26414350381206475</v>
      </c>
    </row>
    <row r="194" spans="2:89" x14ac:dyDescent="0.3">
      <c r="B194" s="3">
        <v>198</v>
      </c>
      <c r="C194" s="24">
        <v>64</v>
      </c>
      <c r="D194" s="25">
        <v>12</v>
      </c>
      <c r="E194" s="26">
        <v>1</v>
      </c>
      <c r="F194" s="24">
        <v>28</v>
      </c>
      <c r="G194" s="24">
        <v>33</v>
      </c>
      <c r="J194">
        <f t="shared" si="95"/>
        <v>0.84166666666666656</v>
      </c>
      <c r="K194">
        <f t="shared" si="103"/>
        <v>1.6706815376748181</v>
      </c>
      <c r="L194" s="33">
        <f t="shared" si="104"/>
        <v>30.997844776140539</v>
      </c>
      <c r="M194">
        <f t="shared" si="96"/>
        <v>31.002184398110423</v>
      </c>
      <c r="O194" s="33">
        <f t="shared" si="97"/>
        <v>18.25925925925926</v>
      </c>
      <c r="P194" s="33">
        <f t="shared" si="98"/>
        <v>-1.5787037037037042</v>
      </c>
      <c r="Q194" s="33">
        <f t="shared" si="99"/>
        <v>0.5</v>
      </c>
      <c r="S194">
        <f>'Parameters from R'!D$17+'Parameters from R'!D$18*Computation!$O194+'Parameters from R'!D$19*Computation!$P194+'Parameters from R'!D$20*Computation!$O194*Computation!$P194+'Parameters from R'!D$21*Computation!$Q194+'Parameters from R'!D$22*Computation!$O194*Computation!$Q194+'Parameters from R'!D$23*Computation!$P194*Computation!$Q194+'Parameters from R'!D$24*Computation!$O194*Computation!$P194*Computation!$Q194</f>
        <v>26.362277081618657</v>
      </c>
      <c r="T194">
        <f>'Parameters from R'!E$17+'Parameters from R'!E$18*Computation!$O194+'Parameters from R'!E$19*Computation!$P194+'Parameters from R'!E$20*Computation!$O194*Computation!$P194+'Parameters from R'!E$21*Computation!$Q194+'Parameters from R'!E$22*Computation!$O194*Computation!$Q194+'Parameters from R'!E$23*Computation!$P194*Computation!$Q194+'Parameters from R'!E$24*Computation!$O194*Computation!$P194*Computation!$Q194</f>
        <v>29.988328991769549</v>
      </c>
      <c r="U194">
        <f>'Parameters from R'!F$17+'Parameters from R'!F$18*Computation!$O194+'Parameters from R'!F$19*Computation!$P194+'Parameters from R'!F$20*Computation!$O194*Computation!$P194+'Parameters from R'!F$21*Computation!$Q194+'Parameters from R'!F$22*Computation!$O194*Computation!$Q194+'Parameters from R'!F$23*Computation!$P194*Computation!$Q194+'Parameters from R'!F$24*Computation!$O194*Computation!$P194*Computation!$Q194</f>
        <v>27.892160785322357</v>
      </c>
      <c r="V194">
        <f t="shared" si="100"/>
        <v>1.6377229183813427</v>
      </c>
      <c r="W194">
        <f t="shared" si="101"/>
        <v>3.0116710082304508</v>
      </c>
      <c r="X194">
        <f t="shared" si="102"/>
        <v>3.1056839908181821</v>
      </c>
      <c r="Z194" s="21">
        <f>IF(F194="","",V194/'Parameters from R'!$D$25)</f>
        <v>0.40189716719624208</v>
      </c>
      <c r="AA194" s="21">
        <f t="shared" si="105"/>
        <v>65.612014618926111</v>
      </c>
      <c r="AB194" s="21">
        <f t="shared" si="106"/>
        <v>4</v>
      </c>
      <c r="AD194" s="21">
        <f>IF(G194="","",X194/'Parameters from R'!$F$25)</f>
        <v>0.98262481516743094</v>
      </c>
      <c r="AE194" s="21">
        <f t="shared" si="107"/>
        <v>83.710393672637395</v>
      </c>
      <c r="AF194" s="21">
        <f t="shared" si="108"/>
        <v>4</v>
      </c>
      <c r="AI194">
        <f t="shared" si="109"/>
        <v>0.40189716719624208</v>
      </c>
      <c r="AJ194">
        <f t="shared" si="110"/>
        <v>0.98262481516743094</v>
      </c>
      <c r="AL194" s="48">
        <f t="shared" si="111"/>
        <v>0.99762237661124797</v>
      </c>
      <c r="AM194" s="45">
        <f t="shared" si="112"/>
        <v>0.60797275847610388</v>
      </c>
      <c r="AO194" s="60">
        <f t="shared" si="113"/>
        <v>0.40189716719624208</v>
      </c>
      <c r="AP194" s="60">
        <f t="shared" si="114"/>
        <v>0.98262481516743094</v>
      </c>
      <c r="AQ194" s="21">
        <f t="shared" si="115"/>
        <v>0.37856368367226378</v>
      </c>
      <c r="AR194" s="21">
        <f t="shared" si="116"/>
        <v>0.92557524675440961</v>
      </c>
      <c r="AT194" s="55">
        <f t="shared" si="117"/>
        <v>1.1148419765399364</v>
      </c>
      <c r="AV194" s="55">
        <f t="shared" si="118"/>
        <v>0.39454915710448085</v>
      </c>
      <c r="AX194" s="55">
        <f t="shared" si="119"/>
        <v>0.38581019490311658</v>
      </c>
      <c r="AZ194" s="55">
        <f t="shared" si="120"/>
        <v>1.1074334421148404</v>
      </c>
      <c r="BB194" s="55">
        <f t="shared" si="121"/>
        <v>1.6604599866737313</v>
      </c>
      <c r="BD194" s="55">
        <f t="shared" si="122"/>
        <v>1.9606965503688081</v>
      </c>
      <c r="BF194" s="55">
        <f t="shared" si="123"/>
        <v>1.9624348380287227</v>
      </c>
      <c r="BH194" s="55">
        <f t="shared" si="124"/>
        <v>1.6654102111148701</v>
      </c>
      <c r="BJ194" s="56">
        <f t="shared" si="125"/>
        <v>0.38581019490311658</v>
      </c>
      <c r="BK194" s="57" t="str">
        <f t="shared" si="126"/>
        <v/>
      </c>
      <c r="BM194" s="57" t="str">
        <f t="shared" si="127"/>
        <v/>
      </c>
      <c r="BO194" s="57">
        <f t="shared" si="128"/>
        <v>3</v>
      </c>
      <c r="BQ194" s="57" t="str">
        <f t="shared" si="129"/>
        <v/>
      </c>
      <c r="BS194" s="57" t="str">
        <f t="shared" si="130"/>
        <v/>
      </c>
      <c r="BU194" s="57" t="str">
        <f t="shared" si="131"/>
        <v/>
      </c>
      <c r="BW194" s="57" t="str">
        <f t="shared" si="132"/>
        <v/>
      </c>
      <c r="BY194" s="57" t="str">
        <f t="shared" si="133"/>
        <v/>
      </c>
      <c r="CA194" s="58">
        <f t="shared" si="134"/>
        <v>3</v>
      </c>
      <c r="CB194" s="59" t="str">
        <f t="shared" si="135"/>
        <v>Hyperaccurate</v>
      </c>
      <c r="CI194">
        <f t="shared" si="136"/>
        <v>12</v>
      </c>
      <c r="CJ194">
        <f t="shared" si="137"/>
        <v>1.6377229183813427</v>
      </c>
      <c r="CK194">
        <f t="shared" si="138"/>
        <v>3.1056839908181821</v>
      </c>
    </row>
    <row r="195" spans="2:89" x14ac:dyDescent="0.3">
      <c r="B195" s="3">
        <v>92</v>
      </c>
      <c r="C195" s="3">
        <v>65</v>
      </c>
      <c r="D195" s="3">
        <v>8</v>
      </c>
      <c r="E195" s="26">
        <v>1</v>
      </c>
      <c r="F195" s="28">
        <v>29</v>
      </c>
      <c r="G195" s="27">
        <v>32</v>
      </c>
      <c r="J195">
        <f t="shared" si="95"/>
        <v>0.81888888888888878</v>
      </c>
      <c r="K195">
        <f t="shared" si="103"/>
        <v>1.5088376913825734</v>
      </c>
      <c r="L195" s="33">
        <f t="shared" si="104"/>
        <v>29.738705230606403</v>
      </c>
      <c r="M195">
        <f t="shared" si="96"/>
        <v>29.742488137206898</v>
      </c>
      <c r="O195" s="33">
        <f t="shared" si="97"/>
        <v>19.25925925925926</v>
      </c>
      <c r="P195" s="33">
        <f t="shared" si="98"/>
        <v>-5.5787037037037042</v>
      </c>
      <c r="Q195" s="33">
        <f t="shared" si="99"/>
        <v>0.5</v>
      </c>
      <c r="S195">
        <f>'Parameters from R'!D$17+'Parameters from R'!D$18*Computation!$O195+'Parameters from R'!D$19*Computation!$P195+'Parameters from R'!D$20*Computation!$O195*Computation!$P195+'Parameters from R'!D$21*Computation!$Q195+'Parameters from R'!D$22*Computation!$O195*Computation!$Q195+'Parameters from R'!D$23*Computation!$P195*Computation!$Q195+'Parameters from R'!D$24*Computation!$O195*Computation!$P195*Computation!$Q195</f>
        <v>24.973206294581619</v>
      </c>
      <c r="T195">
        <f>'Parameters from R'!E$17+'Parameters from R'!E$18*Computation!$O195+'Parameters from R'!E$19*Computation!$P195+'Parameters from R'!E$20*Computation!$O195*Computation!$P195+'Parameters from R'!E$21*Computation!$Q195+'Parameters from R'!E$22*Computation!$O195*Computation!$Q195+'Parameters from R'!E$23*Computation!$P195*Computation!$Q195+'Parameters from R'!E$24*Computation!$O195*Computation!$P195*Computation!$Q195</f>
        <v>29.379293713991771</v>
      </c>
      <c r="U195">
        <f>'Parameters from R'!F$17+'Parameters from R'!F$18*Computation!$O195+'Parameters from R'!F$19*Computation!$P195+'Parameters from R'!F$20*Computation!$O195*Computation!$P195+'Parameters from R'!F$21*Computation!$Q195+'Parameters from R'!F$22*Computation!$O195*Computation!$Q195+'Parameters from R'!F$23*Computation!$P195*Computation!$Q195+'Parameters from R'!F$24*Computation!$O195*Computation!$P195*Computation!$Q195</f>
        <v>27.32641874828532</v>
      </c>
      <c r="V195">
        <f t="shared" si="100"/>
        <v>4.0267937054183811</v>
      </c>
      <c r="W195">
        <f t="shared" si="101"/>
        <v>2.6207062860082289</v>
      </c>
      <c r="X195">
        <f t="shared" si="102"/>
        <v>2.4122864823210826</v>
      </c>
      <c r="Z195" s="21">
        <f>IF(F195="","",V195/'Parameters from R'!$D$25)</f>
        <v>0.98817508439756296</v>
      </c>
      <c r="AA195" s="21">
        <f t="shared" si="105"/>
        <v>83.846654585068791</v>
      </c>
      <c r="AB195" s="21">
        <f t="shared" si="106"/>
        <v>4</v>
      </c>
      <c r="AD195" s="21">
        <f>IF(G195="","",X195/'Parameters from R'!$F$25)</f>
        <v>0.76323687980797394</v>
      </c>
      <c r="AE195" s="21">
        <f t="shared" si="107"/>
        <v>77.733893097361289</v>
      </c>
      <c r="AF195" s="21">
        <f t="shared" si="108"/>
        <v>4</v>
      </c>
      <c r="AI195">
        <f t="shared" si="109"/>
        <v>0.98817508439756296</v>
      </c>
      <c r="AJ195">
        <f t="shared" si="110"/>
        <v>0.76323687980797394</v>
      </c>
      <c r="AL195" s="48">
        <f t="shared" si="111"/>
        <v>1.0213789972353156</v>
      </c>
      <c r="AM195" s="45">
        <f t="shared" si="112"/>
        <v>0.5935656072972888</v>
      </c>
      <c r="AO195" s="60">
        <f t="shared" si="113"/>
        <v>0.98817508439756296</v>
      </c>
      <c r="AP195" s="60">
        <f t="shared" si="114"/>
        <v>0.76323687980797394</v>
      </c>
      <c r="AQ195" s="21">
        <f t="shared" si="115"/>
        <v>0.79142175113723057</v>
      </c>
      <c r="AR195" s="21">
        <f t="shared" si="116"/>
        <v>0.61127048990351207</v>
      </c>
      <c r="AT195" s="55">
        <f t="shared" si="117"/>
        <v>0.64587653442863135</v>
      </c>
      <c r="AV195" s="55">
        <f t="shared" si="118"/>
        <v>0.12764642135473836</v>
      </c>
      <c r="AX195" s="55">
        <f t="shared" si="119"/>
        <v>0.88173636660454013</v>
      </c>
      <c r="AZ195" s="55">
        <f t="shared" si="120"/>
        <v>1.5015899429988679</v>
      </c>
      <c r="BB195" s="55">
        <f t="shared" si="121"/>
        <v>1.8928400625183475</v>
      </c>
      <c r="BD195" s="55">
        <f t="shared" si="122"/>
        <v>1.9959224411573033</v>
      </c>
      <c r="BF195" s="55">
        <f t="shared" si="123"/>
        <v>1.795143721212044</v>
      </c>
      <c r="BH195" s="55">
        <f t="shared" si="124"/>
        <v>1.3210706427306063</v>
      </c>
      <c r="BJ195" s="56">
        <f t="shared" si="125"/>
        <v>0.12764642135473836</v>
      </c>
      <c r="BK195" s="57" t="str">
        <f t="shared" si="126"/>
        <v/>
      </c>
      <c r="BM195" s="57">
        <f t="shared" si="127"/>
        <v>2</v>
      </c>
      <c r="BO195" s="57" t="str">
        <f t="shared" si="128"/>
        <v/>
      </c>
      <c r="BQ195" s="57" t="str">
        <f t="shared" si="129"/>
        <v/>
      </c>
      <c r="BS195" s="57" t="str">
        <f t="shared" si="130"/>
        <v/>
      </c>
      <c r="BU195" s="57" t="str">
        <f t="shared" si="131"/>
        <v/>
      </c>
      <c r="BW195" s="57" t="str">
        <f t="shared" si="132"/>
        <v/>
      </c>
      <c r="BY195" s="57" t="str">
        <f t="shared" si="133"/>
        <v/>
      </c>
      <c r="CA195" s="58">
        <f t="shared" si="134"/>
        <v>2</v>
      </c>
      <c r="CB195" s="59" t="str">
        <f t="shared" si="135"/>
        <v>Fast-hyperaccurate</v>
      </c>
      <c r="CI195">
        <f t="shared" si="136"/>
        <v>8</v>
      </c>
      <c r="CJ195">
        <f t="shared" si="137"/>
        <v>4.0267937054183811</v>
      </c>
      <c r="CK195">
        <f t="shared" si="138"/>
        <v>2.4122864823210826</v>
      </c>
    </row>
    <row r="196" spans="2:89" x14ac:dyDescent="0.3">
      <c r="B196" s="3">
        <v>213</v>
      </c>
      <c r="C196" s="3">
        <v>65</v>
      </c>
      <c r="D196" s="25">
        <v>9</v>
      </c>
      <c r="E196" s="26">
        <v>1</v>
      </c>
      <c r="F196" s="24">
        <v>23</v>
      </c>
      <c r="G196" s="29">
        <v>27</v>
      </c>
      <c r="J196">
        <f t="shared" si="95"/>
        <v>0.70500000000000007</v>
      </c>
      <c r="K196">
        <f t="shared" si="103"/>
        <v>0.87122244647244917</v>
      </c>
      <c r="L196" s="33">
        <f t="shared" si="104"/>
        <v>24.778080603260019</v>
      </c>
      <c r="M196">
        <f t="shared" si="96"/>
        <v>24.780355266863637</v>
      </c>
      <c r="O196" s="33">
        <f t="shared" si="97"/>
        <v>19.25925925925926</v>
      </c>
      <c r="P196" s="33">
        <f t="shared" si="98"/>
        <v>-4.5787037037037042</v>
      </c>
      <c r="Q196" s="33">
        <f t="shared" si="99"/>
        <v>0.5</v>
      </c>
      <c r="S196">
        <f>'Parameters from R'!D$17+'Parameters from R'!D$18*Computation!$O196+'Parameters from R'!D$19*Computation!$P196+'Parameters from R'!D$20*Computation!$O196*Computation!$P196+'Parameters from R'!D$21*Computation!$Q196+'Parameters from R'!D$22*Computation!$O196*Computation!$Q196+'Parameters from R'!D$23*Computation!$P196*Computation!$Q196+'Parameters from R'!D$24*Computation!$O196*Computation!$P196*Computation!$Q196</f>
        <v>25.311079257544584</v>
      </c>
      <c r="T196">
        <f>'Parameters from R'!E$17+'Parameters from R'!E$18*Computation!$O196+'Parameters from R'!E$19*Computation!$P196+'Parameters from R'!E$20*Computation!$O196*Computation!$P196+'Parameters from R'!E$21*Computation!$Q196+'Parameters from R'!E$22*Computation!$O196*Computation!$Q196+'Parameters from R'!E$23*Computation!$P196*Computation!$Q196+'Parameters from R'!E$24*Computation!$O196*Computation!$P196*Computation!$Q196</f>
        <v>29.522615936213992</v>
      </c>
      <c r="U196">
        <f>'Parameters from R'!F$17+'Parameters from R'!F$18*Computation!$O196+'Parameters from R'!F$19*Computation!$P196+'Parameters from R'!F$20*Computation!$O196*Computation!$P196+'Parameters from R'!F$21*Computation!$Q196+'Parameters from R'!F$22*Computation!$O196*Computation!$Q196+'Parameters from R'!F$23*Computation!$P196*Computation!$Q196+'Parameters from R'!F$24*Computation!$O196*Computation!$P196*Computation!$Q196</f>
        <v>27.458761711248282</v>
      </c>
      <c r="V196">
        <f t="shared" si="100"/>
        <v>-2.3110792575445842</v>
      </c>
      <c r="W196">
        <f t="shared" si="101"/>
        <v>-2.5226159362139917</v>
      </c>
      <c r="X196">
        <f t="shared" si="102"/>
        <v>-2.6806811079882635</v>
      </c>
      <c r="Z196" s="21">
        <f>IF(F196="","",V196/'Parameters from R'!$D$25)</f>
        <v>-0.56713879762467156</v>
      </c>
      <c r="AA196" s="21">
        <f t="shared" si="105"/>
        <v>28.530994266830362</v>
      </c>
      <c r="AB196" s="21">
        <f t="shared" si="106"/>
        <v>3</v>
      </c>
      <c r="AD196" s="21">
        <f>IF(G196="","",X196/'Parameters from R'!$F$25)</f>
        <v>-0.84815576409171156</v>
      </c>
      <c r="AE196" s="21">
        <f t="shared" si="107"/>
        <v>19.817561458140297</v>
      </c>
      <c r="AF196" s="21">
        <f t="shared" si="108"/>
        <v>2</v>
      </c>
      <c r="AI196">
        <f t="shared" si="109"/>
        <v>-0.56713879762467156</v>
      </c>
      <c r="AJ196">
        <f t="shared" si="110"/>
        <v>-0.84815576409171156</v>
      </c>
      <c r="AL196" s="48">
        <f t="shared" si="111"/>
        <v>0.85604998838068602</v>
      </c>
      <c r="AM196" s="45">
        <f t="shared" si="112"/>
        <v>0.6932179747963263</v>
      </c>
      <c r="AO196" s="60">
        <f t="shared" si="113"/>
        <v>-0.56713879762467156</v>
      </c>
      <c r="AP196" s="60">
        <f t="shared" si="114"/>
        <v>-0.84815576409171156</v>
      </c>
      <c r="AQ196" s="21">
        <f t="shared" si="115"/>
        <v>-0.55585426792835468</v>
      </c>
      <c r="AR196" s="21">
        <f t="shared" si="116"/>
        <v>-0.8312797560543822</v>
      </c>
      <c r="AT196" s="55">
        <f t="shared" si="117"/>
        <v>1.7640035532437879</v>
      </c>
      <c r="AV196" s="55">
        <f t="shared" si="118"/>
        <v>1.9904029113587913</v>
      </c>
      <c r="AX196" s="55">
        <f t="shared" si="119"/>
        <v>1.9137814692667405</v>
      </c>
      <c r="AZ196" s="55">
        <f t="shared" si="120"/>
        <v>1.5458041469510484</v>
      </c>
      <c r="BB196" s="55">
        <f t="shared" si="121"/>
        <v>0.94249215601154523</v>
      </c>
      <c r="BD196" s="55">
        <f t="shared" si="122"/>
        <v>0.19569427803195397</v>
      </c>
      <c r="BF196" s="55">
        <f t="shared" si="123"/>
        <v>0.5808962798049544</v>
      </c>
      <c r="BH196" s="55">
        <f t="shared" si="124"/>
        <v>1.2690506448794476</v>
      </c>
      <c r="BJ196" s="56">
        <f t="shared" si="125"/>
        <v>0.19569427803195397</v>
      </c>
      <c r="BK196" s="57" t="str">
        <f t="shared" si="126"/>
        <v/>
      </c>
      <c r="BM196" s="57" t="str">
        <f t="shared" si="127"/>
        <v/>
      </c>
      <c r="BO196" s="57" t="str">
        <f t="shared" si="128"/>
        <v/>
      </c>
      <c r="BQ196" s="57" t="str">
        <f t="shared" si="129"/>
        <v/>
      </c>
      <c r="BS196" s="57" t="str">
        <f t="shared" si="130"/>
        <v/>
      </c>
      <c r="BU196" s="57">
        <f t="shared" si="131"/>
        <v>6</v>
      </c>
      <c r="BW196" s="57" t="str">
        <f t="shared" si="132"/>
        <v/>
      </c>
      <c r="BY196" s="57" t="str">
        <f t="shared" si="133"/>
        <v/>
      </c>
      <c r="CA196" s="58">
        <f t="shared" si="134"/>
        <v>6</v>
      </c>
      <c r="CB196" s="59" t="str">
        <f t="shared" si="135"/>
        <v>Slow-inaccurate</v>
      </c>
      <c r="CI196">
        <f t="shared" si="136"/>
        <v>9</v>
      </c>
      <c r="CJ196">
        <f t="shared" si="137"/>
        <v>-2.3110792575445842</v>
      </c>
      <c r="CK196">
        <f t="shared" si="138"/>
        <v>-2.6806811079882635</v>
      </c>
    </row>
    <row r="197" spans="2:89" x14ac:dyDescent="0.3">
      <c r="B197" s="3">
        <v>166</v>
      </c>
      <c r="C197" s="3">
        <v>67</v>
      </c>
      <c r="D197" s="3">
        <v>8</v>
      </c>
      <c r="E197" s="26">
        <v>1</v>
      </c>
      <c r="F197" s="26">
        <v>16</v>
      </c>
      <c r="G197" s="3">
        <v>25</v>
      </c>
      <c r="J197">
        <f t="shared" ref="J197:J220" si="139">(1-J$2)/2+J$2*(G197/36)</f>
        <v>0.6594444444444445</v>
      </c>
      <c r="K197">
        <f t="shared" si="103"/>
        <v>0.66081945867345693</v>
      </c>
      <c r="L197" s="33">
        <f t="shared" si="104"/>
        <v>23.141152610595633</v>
      </c>
      <c r="M197">
        <f t="shared" ref="M197:M220" si="140">7.78*LN((G197*0.02278+0.09)/(0.91-G197*0.02278))+18</f>
        <v>23.143100066297499</v>
      </c>
      <c r="O197" s="33">
        <f t="shared" ref="O197:O220" si="141">C197-AVERAGE(C$5:C$220)</f>
        <v>21.25925925925926</v>
      </c>
      <c r="P197" s="33">
        <f t="shared" ref="P197:P220" si="142">D197-AVERAGE(D$5:D$220)</f>
        <v>-5.5787037037037042</v>
      </c>
      <c r="Q197" s="33">
        <f t="shared" ref="Q197:Q220" si="143">E197-0.5</f>
        <v>0.5</v>
      </c>
      <c r="S197">
        <f>'Parameters from R'!D$17+'Parameters from R'!D$18*Computation!$O197+'Parameters from R'!D$19*Computation!$P197+'Parameters from R'!D$20*Computation!$O197*Computation!$P197+'Parameters from R'!D$21*Computation!$Q197+'Parameters from R'!D$22*Computation!$O197*Computation!$Q197+'Parameters from R'!D$23*Computation!$P197*Computation!$Q197+'Parameters from R'!D$24*Computation!$O197*Computation!$P197*Computation!$Q197</f>
        <v>24.742128424211248</v>
      </c>
      <c r="T197">
        <f>'Parameters from R'!E$17+'Parameters from R'!E$18*Computation!$O197+'Parameters from R'!E$19*Computation!$P197+'Parameters from R'!E$20*Computation!$O197*Computation!$P197+'Parameters from R'!E$21*Computation!$Q197+'Parameters from R'!E$22*Computation!$O197*Computation!$Q197+'Parameters from R'!E$23*Computation!$P197*Computation!$Q197+'Parameters from R'!E$24*Computation!$O197*Computation!$P197*Computation!$Q197</f>
        <v>29.241080936213994</v>
      </c>
      <c r="U197">
        <f>'Parameters from R'!F$17+'Parameters from R'!F$18*Computation!$O197+'Parameters from R'!F$19*Computation!$P197+'Parameters from R'!F$20*Computation!$O197*Computation!$P197+'Parameters from R'!F$21*Computation!$Q197+'Parameters from R'!F$22*Computation!$O197*Computation!$Q197+'Parameters from R'!F$23*Computation!$P197*Computation!$Q197+'Parameters from R'!F$24*Computation!$O197*Computation!$P197*Computation!$Q197</f>
        <v>27.190638377914951</v>
      </c>
      <c r="V197">
        <f t="shared" ref="V197:V220" si="144">F197-S197</f>
        <v>-8.7421284242112485</v>
      </c>
      <c r="W197">
        <f t="shared" ref="W197:W220" si="145">G197-T197</f>
        <v>-4.2410809362139936</v>
      </c>
      <c r="X197">
        <f t="shared" ref="X197:X220" si="146">L197-U197</f>
        <v>-4.0494857673193181</v>
      </c>
      <c r="Z197" s="21">
        <f>IF(F197="","",V197/'Parameters from R'!$D$25)</f>
        <v>-2.1453181179321734</v>
      </c>
      <c r="AA197" s="21">
        <f t="shared" si="105"/>
        <v>1.5963710432927516</v>
      </c>
      <c r="AB197" s="21">
        <f t="shared" si="106"/>
        <v>0</v>
      </c>
      <c r="AD197" s="21">
        <f>IF(G197="","",X197/'Parameters from R'!$F$25)</f>
        <v>-1.2812395644242607</v>
      </c>
      <c r="AE197" s="21">
        <f t="shared" si="107"/>
        <v>10.005476662365727</v>
      </c>
      <c r="AF197" s="21">
        <f t="shared" si="108"/>
        <v>1</v>
      </c>
      <c r="AI197">
        <f t="shared" si="109"/>
        <v>-2.1453181179321734</v>
      </c>
      <c r="AJ197">
        <f t="shared" si="110"/>
        <v>-1.2812395644242607</v>
      </c>
      <c r="AL197" s="48">
        <f t="shared" si="111"/>
        <v>2.1480922442219588</v>
      </c>
      <c r="AM197" s="45">
        <f t="shared" si="112"/>
        <v>9.954453521623341E-2</v>
      </c>
      <c r="AO197" s="60">
        <f t="shared" si="113"/>
        <v>-2.1453181179321734</v>
      </c>
      <c r="AP197" s="60">
        <f t="shared" si="114"/>
        <v>-1.2812395644242607</v>
      </c>
      <c r="AQ197" s="21">
        <f t="shared" si="115"/>
        <v>-0.85854187544871396</v>
      </c>
      <c r="AR197" s="21">
        <f t="shared" si="116"/>
        <v>-0.51274345251890319</v>
      </c>
      <c r="AT197" s="55">
        <f t="shared" si="117"/>
        <v>1.9279740016134626</v>
      </c>
      <c r="AV197" s="55">
        <f t="shared" si="118"/>
        <v>1.9847645474199307</v>
      </c>
      <c r="AX197" s="55">
        <f t="shared" si="119"/>
        <v>1.7393926828171395</v>
      </c>
      <c r="AZ197" s="55">
        <f t="shared" si="120"/>
        <v>1.2292140498893729</v>
      </c>
      <c r="BB197" s="55">
        <f t="shared" si="121"/>
        <v>0.5318987207190593</v>
      </c>
      <c r="BD197" s="55">
        <f t="shared" si="122"/>
        <v>0.24639336700682096</v>
      </c>
      <c r="BF197" s="55">
        <f t="shared" si="123"/>
        <v>0.98717429816734659</v>
      </c>
      <c r="BH197" s="55">
        <f t="shared" si="124"/>
        <v>1.5776668911891909</v>
      </c>
      <c r="BJ197" s="56">
        <f t="shared" si="125"/>
        <v>0.24639336700682096</v>
      </c>
      <c r="BK197" s="57" t="str">
        <f t="shared" si="126"/>
        <v/>
      </c>
      <c r="BM197" s="57" t="str">
        <f t="shared" si="127"/>
        <v/>
      </c>
      <c r="BO197" s="57" t="str">
        <f t="shared" si="128"/>
        <v/>
      </c>
      <c r="BQ197" s="57" t="str">
        <f t="shared" si="129"/>
        <v/>
      </c>
      <c r="BS197" s="57" t="str">
        <f t="shared" si="130"/>
        <v/>
      </c>
      <c r="BU197" s="57">
        <f t="shared" si="131"/>
        <v>6</v>
      </c>
      <c r="BW197" s="57" t="str">
        <f t="shared" si="132"/>
        <v/>
      </c>
      <c r="BY197" s="57" t="str">
        <f t="shared" si="133"/>
        <v/>
      </c>
      <c r="CA197" s="58">
        <f t="shared" si="134"/>
        <v>6</v>
      </c>
      <c r="CB197" s="59" t="str">
        <f t="shared" si="135"/>
        <v>Slow-inaccurate</v>
      </c>
      <c r="CI197">
        <f t="shared" si="136"/>
        <v>8</v>
      </c>
      <c r="CJ197">
        <f t="shared" si="137"/>
        <v>-8.7421284242112485</v>
      </c>
      <c r="CK197">
        <f t="shared" si="138"/>
        <v>-4.0494857673193181</v>
      </c>
    </row>
    <row r="198" spans="2:89" x14ac:dyDescent="0.3">
      <c r="B198" s="3">
        <v>136</v>
      </c>
      <c r="C198" s="3">
        <v>68</v>
      </c>
      <c r="D198" s="3">
        <v>5</v>
      </c>
      <c r="E198" s="26">
        <v>1</v>
      </c>
      <c r="F198" s="3">
        <v>29</v>
      </c>
      <c r="G198" s="3">
        <v>34</v>
      </c>
      <c r="J198">
        <f t="shared" si="139"/>
        <v>0.86444444444444435</v>
      </c>
      <c r="K198">
        <f t="shared" ref="K198:K220" si="147">LN(J198/(1-J198))</f>
        <v>1.8527054794451341</v>
      </c>
      <c r="L198" s="33">
        <f t="shared" ref="L198:L220" si="148">(K198-K$222)/K$224*36</f>
        <v>32.413984768903369</v>
      </c>
      <c r="M198">
        <f t="shared" si="140"/>
        <v>32.419066202762622</v>
      </c>
      <c r="O198" s="33">
        <f t="shared" si="141"/>
        <v>22.25925925925926</v>
      </c>
      <c r="P198" s="33">
        <f t="shared" si="142"/>
        <v>-8.5787037037037042</v>
      </c>
      <c r="Q198" s="33">
        <f t="shared" si="143"/>
        <v>0.5</v>
      </c>
      <c r="S198">
        <f>'Parameters from R'!D$17+'Parameters from R'!D$18*Computation!$O198+'Parameters from R'!D$19*Computation!$P198+'Parameters from R'!D$20*Computation!$O198*Computation!$P198+'Parameters from R'!D$21*Computation!$Q198+'Parameters from R'!D$22*Computation!$O198*Computation!$Q198+'Parameters from R'!D$23*Computation!$P198*Computation!$Q198+'Parameters from R'!D$24*Computation!$O198*Computation!$P198*Computation!$Q198</f>
        <v>23.437560600137175</v>
      </c>
      <c r="T198">
        <f>'Parameters from R'!E$17+'Parameters from R'!E$18*Computation!$O198+'Parameters from R'!E$19*Computation!$P198+'Parameters from R'!E$20*Computation!$O198*Computation!$P198+'Parameters from R'!E$21*Computation!$Q198+'Parameters from R'!E$22*Computation!$O198*Computation!$Q198+'Parameters from R'!E$23*Computation!$P198*Computation!$Q198+'Parameters from R'!E$24*Computation!$O198*Computation!$P198*Computation!$Q198</f>
        <v>28.666947880658437</v>
      </c>
      <c r="U198">
        <f>'Parameters from R'!F$17+'Parameters from R'!F$18*Computation!$O198+'Parameters from R'!F$19*Computation!$P198+'Parameters from R'!F$20*Computation!$O198*Computation!$P198+'Parameters from R'!F$21*Computation!$Q198+'Parameters from R'!F$22*Computation!$O198*Computation!$Q198+'Parameters from R'!F$23*Computation!$P198*Computation!$Q198+'Parameters from R'!F$24*Computation!$O198*Computation!$P198*Computation!$Q198</f>
        <v>26.654799303840878</v>
      </c>
      <c r="V198">
        <f t="shared" si="144"/>
        <v>5.562439399862825</v>
      </c>
      <c r="W198">
        <f t="shared" si="145"/>
        <v>5.3330521193415628</v>
      </c>
      <c r="X198">
        <f t="shared" si="146"/>
        <v>5.7591854650624903</v>
      </c>
      <c r="Z198" s="21">
        <f>IF(F198="","",V198/'Parameters from R'!$D$25)</f>
        <v>1.3650225031442669</v>
      </c>
      <c r="AA198" s="21">
        <f t="shared" ref="AA198:AA220" si="149">IF(Z198="","",(NORMSDIST(Z198)*100))</f>
        <v>91.387701131746084</v>
      </c>
      <c r="AB198" s="21">
        <f t="shared" ref="AB198:AB220" si="150">IF(Z198="","",IF(Z198&gt;0,4,IF(Z198&gt;-0.62,3,IF(Z198&gt;-1.24,2,IF(Z198&gt;-1.86,1,0)))))</f>
        <v>4</v>
      </c>
      <c r="AD198" s="21">
        <f>IF(G198="","",X198/'Parameters from R'!$F$25)</f>
        <v>1.8221810621598715</v>
      </c>
      <c r="AE198" s="21">
        <f t="shared" ref="AE198:AE220" si="151">IF(AD198="","",(NORMSDIST(AD198)*100))</f>
        <v>96.578624145496804</v>
      </c>
      <c r="AF198" s="21">
        <f t="shared" ref="AF198:AF220" si="152">IF(AD198="","",IF(AD198&gt;0,4,IF(AD198&gt;-0.62,3,IF(AD198&gt;-1.24,2,IF(AD198&gt;-1.86,1,0)))))</f>
        <v>4</v>
      </c>
      <c r="AI198">
        <f t="shared" ref="AI198:AI220" si="153">Z198</f>
        <v>1.3650225031442669</v>
      </c>
      <c r="AJ198">
        <f t="shared" ref="AJ198:AJ220" si="154">AD198</f>
        <v>1.8221810621598715</v>
      </c>
      <c r="AL198" s="48">
        <f t="shared" ref="AL198:AL220" si="155">IF(OR(AI198="",AJ198=""),"",SQRT((AI198+AJ198)^2/(2*(1+$AI$223))+(AJ198-AI198)^2/(2*(1-$AI$223))))</f>
        <v>1.8711753280529408</v>
      </c>
      <c r="AM198" s="45">
        <f t="shared" ref="AM198:AM220" si="156">IF(AL198="","",1-_xlfn.CHISQ.DIST(AL198^2,2,TRUE))</f>
        <v>0.17366127817575461</v>
      </c>
      <c r="AO198" s="60">
        <f t="shared" ref="AO198:AO220" si="157">AI198</f>
        <v>1.3650225031442669</v>
      </c>
      <c r="AP198" s="60">
        <f t="shared" ref="AP198:AP220" si="158">AJ198</f>
        <v>1.8221810621598715</v>
      </c>
      <c r="AQ198" s="21">
        <f t="shared" ref="AQ198:AQ220" si="159">IF(AO198="","",AO198/SQRT($AO198^2+$AP198^2))</f>
        <v>0.59954640458621367</v>
      </c>
      <c r="AR198" s="21">
        <f t="shared" ref="AR198:AR220" si="160">IF(AP198="","",AP198/SQRT($AO198^2+$AP198^2))</f>
        <v>0.80033999571915948</v>
      </c>
      <c r="AT198" s="55">
        <f t="shared" ref="AT198:AT220" si="161">IF($AQ198="","",SQRT(($AQ198-AT$4)^2+($AR198-AU$4)^2))</f>
        <v>0.89493418239978562</v>
      </c>
      <c r="AV198" s="55">
        <f t="shared" ref="AV198:AV220" si="162">IF($AQ198="","",SQRT(($AQ198-AV$4)^2+($AR198-AW$4)^2))</f>
        <v>0.14234348213560638</v>
      </c>
      <c r="AX198" s="55">
        <f t="shared" ref="AX198:AX220" si="163">IF($AQ198="","",SQRT(($AQ198-AX$4)^2+($AR198-AY$4)^2))</f>
        <v>0.63191772293684012</v>
      </c>
      <c r="AZ198" s="55">
        <f t="shared" ref="AZ198:AZ220" si="164">IF($AQ198="","",SQRT(($AQ198-AZ$4)^2+($AR198-BA$4)^2))</f>
        <v>1.3099751830405759</v>
      </c>
      <c r="BB198" s="55">
        <f t="shared" ref="BB198:BB220" si="165">IF($AQ198="","",SQRT(($AQ198-BB$4)^2+($AR198-BC$4)^2))</f>
        <v>1.7886007964809887</v>
      </c>
      <c r="BD198" s="55">
        <f t="shared" ref="BD198:BD220" si="166">IF($AQ198="","",SQRT(($AQ198-BD$4)^2+($AR198-BE$4)^2))</f>
        <v>1.9949281523637665</v>
      </c>
      <c r="BF198" s="55">
        <f t="shared" ref="BF198:BF220" si="167">IF($AQ198="","",SQRT(($AQ198-BF$4)^2+($AR198-BG$4)^2))</f>
        <v>1.8975457811178942</v>
      </c>
      <c r="BH198" s="55">
        <f t="shared" ref="BH198:BH220" si="168">IF($AQ198="","",SQRT(($AQ198-BH$4)^2+($AR198-BI$4)^2))</f>
        <v>1.511279265992163</v>
      </c>
      <c r="BJ198" s="56">
        <f t="shared" ref="BJ198:BJ220" si="169">IF(AQ198="","",MIN(AT198:BH198))</f>
        <v>0.14234348213560638</v>
      </c>
      <c r="BK198" s="57" t="str">
        <f t="shared" ref="BK198:BK220" si="170">IF($AO198="","",IF(AT198=$BJ198,AT$2,""))</f>
        <v/>
      </c>
      <c r="BM198" s="57">
        <f t="shared" ref="BM198:BM220" si="171">IF($AO198="","",IF(AV198=$BJ198,AV$2,""))</f>
        <v>2</v>
      </c>
      <c r="BO198" s="57" t="str">
        <f t="shared" ref="BO198:BO220" si="172">IF($AO198="","",IF(AX198=$BJ198,AX$2,""))</f>
        <v/>
      </c>
      <c r="BQ198" s="57" t="str">
        <f t="shared" ref="BQ198:BQ220" si="173">IF($AO198="","",IF(AZ198=$BJ198,AZ$2,""))</f>
        <v/>
      </c>
      <c r="BS198" s="57" t="str">
        <f t="shared" ref="BS198:BS220" si="174">IF($AO198="","",IF(BB198=$BJ198,BB$2,""))</f>
        <v/>
      </c>
      <c r="BU198" s="57" t="str">
        <f t="shared" ref="BU198:BU220" si="175">IF($AO198="","",IF(BD198=$BJ198,BD$2,""))</f>
        <v/>
      </c>
      <c r="BW198" s="57" t="str">
        <f t="shared" ref="BW198:BW220" si="176">IF($AO198="","",IF(BF198=$BJ198,BF$2,""))</f>
        <v/>
      </c>
      <c r="BY198" s="57" t="str">
        <f t="shared" ref="BY198:BY220" si="177">IF($AO198="","",IF(BH198=$BJ198,BH$2,""))</f>
        <v/>
      </c>
      <c r="CA198" s="58">
        <f t="shared" ref="CA198:CA220" si="178">IF(AQ198="","",AVERAGE(BK198:BY198))</f>
        <v>2</v>
      </c>
      <c r="CB198" s="59" t="str">
        <f t="shared" ref="CB198:CB220" si="179">IF(CA198="","",IF(CA198=5,"Slow",IF(CA198=6,"Slow-inaccurate",IF(CA198=7,"Inaccurate",IF(CA198=8,"Fast-inaccurate",IF(CA198=1,"Fast",IF(CA198=2,"Fast-hyperaccurate",IF(CA198=3,"Hyperaccurate",IF(CA198=4,"Slow-hyperaccurate","")))))))))</f>
        <v>Fast-hyperaccurate</v>
      </c>
      <c r="CI198">
        <f t="shared" ref="CI198:CI220" si="180">D198</f>
        <v>5</v>
      </c>
      <c r="CJ198">
        <f t="shared" ref="CJ198:CJ220" si="181">V198</f>
        <v>5.562439399862825</v>
      </c>
      <c r="CK198">
        <f t="shared" ref="CK198:CK220" si="182">X198</f>
        <v>5.7591854650624903</v>
      </c>
    </row>
    <row r="199" spans="2:89" x14ac:dyDescent="0.3">
      <c r="B199" s="22">
        <v>10</v>
      </c>
      <c r="C199" s="22">
        <v>68</v>
      </c>
      <c r="D199" s="22">
        <v>8</v>
      </c>
      <c r="E199" s="23">
        <v>1</v>
      </c>
      <c r="F199" s="22">
        <v>29</v>
      </c>
      <c r="G199" s="22">
        <v>29</v>
      </c>
      <c r="J199">
        <f t="shared" si="139"/>
        <v>0.75055555555555564</v>
      </c>
      <c r="K199">
        <f t="shared" si="147"/>
        <v>1.101577450217945</v>
      </c>
      <c r="L199" s="33">
        <f t="shared" si="148"/>
        <v>26.570234592259208</v>
      </c>
      <c r="M199">
        <f t="shared" si="140"/>
        <v>26.572950780314954</v>
      </c>
      <c r="O199" s="33">
        <f t="shared" si="141"/>
        <v>22.25925925925926</v>
      </c>
      <c r="P199" s="33">
        <f t="shared" si="142"/>
        <v>-5.5787037037037042</v>
      </c>
      <c r="Q199" s="33">
        <f t="shared" si="143"/>
        <v>0.5</v>
      </c>
      <c r="S199">
        <f>'Parameters from R'!D$17+'Parameters from R'!D$18*Computation!$O199+'Parameters from R'!D$19*Computation!$P199+'Parameters from R'!D$20*Computation!$O199*Computation!$P199+'Parameters from R'!D$21*Computation!$Q199+'Parameters from R'!D$22*Computation!$O199*Computation!$Q199+'Parameters from R'!D$23*Computation!$P199*Computation!$Q199+'Parameters from R'!D$24*Computation!$O199*Computation!$P199*Computation!$Q199</f>
        <v>24.626589489026063</v>
      </c>
      <c r="T199">
        <f>'Parameters from R'!E$17+'Parameters from R'!E$18*Computation!$O199+'Parameters from R'!E$19*Computation!$P199+'Parameters from R'!E$20*Computation!$O199*Computation!$P199+'Parameters from R'!E$21*Computation!$Q199+'Parameters from R'!E$22*Computation!$O199*Computation!$Q199+'Parameters from R'!E$23*Computation!$P199*Computation!$Q199+'Parameters from R'!E$24*Computation!$O199*Computation!$P199*Computation!$Q199</f>
        <v>29.171974547325103</v>
      </c>
      <c r="U199">
        <f>'Parameters from R'!F$17+'Parameters from R'!F$18*Computation!$O199+'Parameters from R'!F$19*Computation!$P199+'Parameters from R'!F$20*Computation!$O199*Computation!$P199+'Parameters from R'!F$21*Computation!$Q199+'Parameters from R'!F$22*Computation!$O199*Computation!$Q199+'Parameters from R'!F$23*Computation!$P199*Computation!$Q199+'Parameters from R'!F$24*Computation!$O199*Computation!$P199*Computation!$Q199</f>
        <v>27.122748192729766</v>
      </c>
      <c r="V199">
        <f t="shared" si="144"/>
        <v>4.3734105109739367</v>
      </c>
      <c r="W199">
        <f t="shared" si="145"/>
        <v>-0.17197454732510309</v>
      </c>
      <c r="X199">
        <f t="shared" si="146"/>
        <v>-0.55251360047055798</v>
      </c>
      <c r="Z199" s="21">
        <f>IF(F199="","",V199/'Parameters from R'!$D$25)</f>
        <v>1.0732348406553986</v>
      </c>
      <c r="AA199" s="21">
        <f t="shared" si="149"/>
        <v>85.841711889574185</v>
      </c>
      <c r="AB199" s="21">
        <f t="shared" si="150"/>
        <v>4</v>
      </c>
      <c r="AD199" s="21">
        <f>IF(G199="","",X199/'Parameters from R'!$F$25)</f>
        <v>-0.17481288377857304</v>
      </c>
      <c r="AE199" s="21">
        <f t="shared" si="151"/>
        <v>43.06133322183765</v>
      </c>
      <c r="AF199" s="21">
        <f t="shared" si="152"/>
        <v>3</v>
      </c>
      <c r="AI199">
        <f t="shared" si="153"/>
        <v>1.0732348406553986</v>
      </c>
      <c r="AJ199">
        <f t="shared" si="154"/>
        <v>-0.17481288377857304</v>
      </c>
      <c r="AL199" s="48">
        <f t="shared" si="155"/>
        <v>1.4175047901118061</v>
      </c>
      <c r="AM199" s="45">
        <f t="shared" si="156"/>
        <v>0.36616914226584873</v>
      </c>
      <c r="AO199" s="60">
        <f t="shared" si="157"/>
        <v>1.0732348406553986</v>
      </c>
      <c r="AP199" s="60">
        <f t="shared" si="158"/>
        <v>-0.17481288377857304</v>
      </c>
      <c r="AQ199" s="21">
        <f t="shared" si="159"/>
        <v>0.98699264709882151</v>
      </c>
      <c r="AR199" s="21">
        <f t="shared" si="160"/>
        <v>-0.16076540228812083</v>
      </c>
      <c r="AT199" s="55">
        <f t="shared" si="161"/>
        <v>0.16129074927706524</v>
      </c>
      <c r="AV199" s="55">
        <f t="shared" si="162"/>
        <v>0.91188717766319749</v>
      </c>
      <c r="AX199" s="55">
        <f t="shared" si="163"/>
        <v>1.5236570495279578</v>
      </c>
      <c r="AZ199" s="55">
        <f t="shared" si="164"/>
        <v>1.9034639475876349</v>
      </c>
      <c r="BB199" s="55">
        <f t="shared" si="165"/>
        <v>1.9934857145707474</v>
      </c>
      <c r="BD199" s="55">
        <f t="shared" si="166"/>
        <v>1.7800173525034659</v>
      </c>
      <c r="BF199" s="55">
        <f t="shared" si="167"/>
        <v>1.2955574844150137</v>
      </c>
      <c r="BH199" s="55">
        <f t="shared" si="168"/>
        <v>0.61386073358221704</v>
      </c>
      <c r="BJ199" s="56">
        <f t="shared" si="169"/>
        <v>0.16129074927706524</v>
      </c>
      <c r="BK199" s="57">
        <f t="shared" si="170"/>
        <v>1</v>
      </c>
      <c r="BM199" s="57" t="str">
        <f t="shared" si="171"/>
        <v/>
      </c>
      <c r="BO199" s="57" t="str">
        <f t="shared" si="172"/>
        <v/>
      </c>
      <c r="BQ199" s="57" t="str">
        <f t="shared" si="173"/>
        <v/>
      </c>
      <c r="BS199" s="57" t="str">
        <f t="shared" si="174"/>
        <v/>
      </c>
      <c r="BU199" s="57" t="str">
        <f t="shared" si="175"/>
        <v/>
      </c>
      <c r="BW199" s="57" t="str">
        <f t="shared" si="176"/>
        <v/>
      </c>
      <c r="BY199" s="57" t="str">
        <f t="shared" si="177"/>
        <v/>
      </c>
      <c r="CA199" s="58">
        <f t="shared" si="178"/>
        <v>1</v>
      </c>
      <c r="CB199" s="59" t="str">
        <f t="shared" si="179"/>
        <v>Fast</v>
      </c>
      <c r="CI199">
        <f t="shared" si="180"/>
        <v>8</v>
      </c>
      <c r="CJ199">
        <f t="shared" si="181"/>
        <v>4.3734105109739367</v>
      </c>
      <c r="CK199">
        <f t="shared" si="182"/>
        <v>-0.55251360047055798</v>
      </c>
    </row>
    <row r="200" spans="2:89" x14ac:dyDescent="0.3">
      <c r="B200" s="22">
        <v>15</v>
      </c>
      <c r="C200" s="22">
        <v>69</v>
      </c>
      <c r="D200" s="22">
        <v>5</v>
      </c>
      <c r="E200" s="23">
        <v>1</v>
      </c>
      <c r="F200" s="22">
        <v>18</v>
      </c>
      <c r="G200" s="22">
        <v>24</v>
      </c>
      <c r="J200">
        <f t="shared" si="139"/>
        <v>0.63666666666666671</v>
      </c>
      <c r="K200">
        <f t="shared" si="147"/>
        <v>0.56092554581748644</v>
      </c>
      <c r="L200" s="33">
        <f t="shared" si="148"/>
        <v>22.363981411834271</v>
      </c>
      <c r="M200">
        <f t="shared" si="140"/>
        <v>22.36579454908745</v>
      </c>
      <c r="O200" s="33">
        <f t="shared" si="141"/>
        <v>23.25925925925926</v>
      </c>
      <c r="P200" s="33">
        <f t="shared" si="142"/>
        <v>-8.5787037037037042</v>
      </c>
      <c r="Q200" s="33">
        <f t="shared" si="143"/>
        <v>0.5</v>
      </c>
      <c r="S200">
        <f>'Parameters from R'!D$17+'Parameters from R'!D$18*Computation!$O200+'Parameters from R'!D$19*Computation!$P200+'Parameters from R'!D$20*Computation!$O200*Computation!$P200+'Parameters from R'!D$21*Computation!$Q200+'Parameters from R'!D$22*Computation!$O200*Computation!$Q200+'Parameters from R'!D$23*Computation!$P200*Computation!$Q200+'Parameters from R'!D$24*Computation!$O200*Computation!$P200*Computation!$Q200</f>
        <v>23.26355166495199</v>
      </c>
      <c r="T200">
        <f>'Parameters from R'!E$17+'Parameters from R'!E$18*Computation!$O200+'Parameters from R'!E$19*Computation!$P200+'Parameters from R'!E$20*Computation!$O200*Computation!$P200+'Parameters from R'!E$21*Computation!$Q200+'Parameters from R'!E$22*Computation!$O200*Computation!$Q200+'Parameters from R'!E$23*Computation!$P200*Computation!$Q200+'Parameters from R'!E$24*Computation!$O200*Computation!$P200*Computation!$Q200</f>
        <v>28.572821491769549</v>
      </c>
      <c r="U200">
        <f>'Parameters from R'!F$17+'Parameters from R'!F$18*Computation!$O200+'Parameters from R'!F$19*Computation!$P200+'Parameters from R'!F$20*Computation!$O200*Computation!$P200+'Parameters from R'!F$21*Computation!$Q200+'Parameters from R'!F$22*Computation!$O200*Computation!$Q200+'Parameters from R'!F$23*Computation!$P200*Computation!$Q200+'Parameters from R'!F$24*Computation!$O200*Computation!$P200*Computation!$Q200</f>
        <v>26.563269118655693</v>
      </c>
      <c r="V200">
        <f t="shared" si="144"/>
        <v>-5.26355166495199</v>
      </c>
      <c r="W200">
        <f t="shared" si="145"/>
        <v>-4.5728214917695489</v>
      </c>
      <c r="X200">
        <f t="shared" si="146"/>
        <v>-4.1992877068214227</v>
      </c>
      <c r="Z200" s="21">
        <f>IF(F200="","",V200/'Parameters from R'!$D$25)</f>
        <v>-1.2916754597450761</v>
      </c>
      <c r="AA200" s="21">
        <f t="shared" si="149"/>
        <v>9.8234779710735936</v>
      </c>
      <c r="AB200" s="21">
        <f t="shared" si="150"/>
        <v>1</v>
      </c>
      <c r="AD200" s="21">
        <f>IF(G200="","",X200/'Parameters from R'!$F$25)</f>
        <v>-1.3286362421127074</v>
      </c>
      <c r="AE200" s="21">
        <f t="shared" si="151"/>
        <v>9.1984004538519368</v>
      </c>
      <c r="AF200" s="21">
        <f t="shared" si="152"/>
        <v>1</v>
      </c>
      <c r="AI200">
        <f t="shared" si="153"/>
        <v>-1.2916754597450761</v>
      </c>
      <c r="AJ200">
        <f t="shared" si="154"/>
        <v>-1.3286362421127074</v>
      </c>
      <c r="AL200" s="48">
        <f t="shared" si="155"/>
        <v>1.4864039499766775</v>
      </c>
      <c r="AM200" s="45">
        <f t="shared" si="156"/>
        <v>0.33131080665983759</v>
      </c>
      <c r="AO200" s="60">
        <f t="shared" si="157"/>
        <v>-1.2916754597450761</v>
      </c>
      <c r="AP200" s="60">
        <f t="shared" si="158"/>
        <v>-1.3286362421127074</v>
      </c>
      <c r="AQ200" s="21">
        <f t="shared" si="159"/>
        <v>-0.69706335094373117</v>
      </c>
      <c r="AR200" s="21">
        <f t="shared" si="160"/>
        <v>-0.71700954301257147</v>
      </c>
      <c r="AT200" s="55">
        <f t="shared" si="161"/>
        <v>1.8423155815135099</v>
      </c>
      <c r="AV200" s="55">
        <f t="shared" si="162"/>
        <v>1.9999502655859158</v>
      </c>
      <c r="AX200" s="55">
        <f t="shared" si="163"/>
        <v>1.8531106513171691</v>
      </c>
      <c r="AZ200" s="55">
        <f t="shared" si="164"/>
        <v>1.4241517388752689</v>
      </c>
      <c r="BB200" s="55">
        <f t="shared" si="165"/>
        <v>0.77837863415727027</v>
      </c>
      <c r="BD200" s="55">
        <f t="shared" si="166"/>
        <v>1.4104438408716429E-2</v>
      </c>
      <c r="BF200" s="55">
        <f t="shared" si="167"/>
        <v>0.75231703023051189</v>
      </c>
      <c r="BH200" s="55">
        <f t="shared" si="168"/>
        <v>1.4042050507880064</v>
      </c>
      <c r="BJ200" s="56">
        <f t="shared" si="169"/>
        <v>1.4104438408716429E-2</v>
      </c>
      <c r="BK200" s="57" t="str">
        <f t="shared" si="170"/>
        <v/>
      </c>
      <c r="BM200" s="57" t="str">
        <f t="shared" si="171"/>
        <v/>
      </c>
      <c r="BO200" s="57" t="str">
        <f t="shared" si="172"/>
        <v/>
      </c>
      <c r="BQ200" s="57" t="str">
        <f t="shared" si="173"/>
        <v/>
      </c>
      <c r="BS200" s="57" t="str">
        <f t="shared" si="174"/>
        <v/>
      </c>
      <c r="BU200" s="57">
        <f t="shared" si="175"/>
        <v>6</v>
      </c>
      <c r="BW200" s="57" t="str">
        <f t="shared" si="176"/>
        <v/>
      </c>
      <c r="BY200" s="57" t="str">
        <f t="shared" si="177"/>
        <v/>
      </c>
      <c r="CA200" s="58">
        <f t="shared" si="178"/>
        <v>6</v>
      </c>
      <c r="CB200" s="59" t="str">
        <f t="shared" si="179"/>
        <v>Slow-inaccurate</v>
      </c>
      <c r="CI200">
        <f t="shared" si="180"/>
        <v>5</v>
      </c>
      <c r="CJ200">
        <f t="shared" si="181"/>
        <v>-5.26355166495199</v>
      </c>
      <c r="CK200">
        <f t="shared" si="182"/>
        <v>-4.1992877068214227</v>
      </c>
    </row>
    <row r="201" spans="2:89" x14ac:dyDescent="0.3">
      <c r="B201" s="3">
        <v>113</v>
      </c>
      <c r="C201" s="3">
        <v>70</v>
      </c>
      <c r="D201" s="3">
        <v>18</v>
      </c>
      <c r="E201" s="26">
        <v>1</v>
      </c>
      <c r="F201" s="28">
        <v>27</v>
      </c>
      <c r="G201" s="27">
        <v>33</v>
      </c>
      <c r="J201">
        <f t="shared" si="139"/>
        <v>0.84166666666666656</v>
      </c>
      <c r="K201">
        <f t="shared" si="147"/>
        <v>1.6706815376748181</v>
      </c>
      <c r="L201" s="33">
        <f t="shared" si="148"/>
        <v>30.997844776140539</v>
      </c>
      <c r="M201">
        <f t="shared" si="140"/>
        <v>31.002184398110423</v>
      </c>
      <c r="O201" s="33">
        <f t="shared" si="141"/>
        <v>24.25925925925926</v>
      </c>
      <c r="P201" s="33">
        <f t="shared" si="142"/>
        <v>4.4212962962962958</v>
      </c>
      <c r="Q201" s="33">
        <f t="shared" si="143"/>
        <v>0.5</v>
      </c>
      <c r="S201">
        <f>'Parameters from R'!D$17+'Parameters from R'!D$18*Computation!$O201+'Parameters from R'!D$19*Computation!$P201+'Parameters from R'!D$20*Computation!$O201*Computation!$P201+'Parameters from R'!D$21*Computation!$Q201+'Parameters from R'!D$22*Computation!$O201*Computation!$Q201+'Parameters from R'!D$23*Computation!$P201*Computation!$Q201+'Parameters from R'!D$24*Computation!$O201*Computation!$P201*Computation!$Q201</f>
        <v>28.74874124828532</v>
      </c>
      <c r="T201">
        <f>'Parameters from R'!E$17+'Parameters from R'!E$18*Computation!$O201+'Parameters from R'!E$19*Computation!$P201+'Parameters from R'!E$20*Computation!$O201*Computation!$P201+'Parameters from R'!E$21*Computation!$Q201+'Parameters from R'!E$22*Computation!$O201*Computation!$Q201+'Parameters from R'!E$23*Computation!$P201*Computation!$Q201+'Parameters from R'!E$24*Computation!$O201*Computation!$P201*Computation!$Q201</f>
        <v>30.883983991769547</v>
      </c>
      <c r="U201">
        <f>'Parameters from R'!F$17+'Parameters from R'!F$18*Computation!$O201+'Parameters from R'!F$19*Computation!$P201+'Parameters from R'!F$20*Computation!$O201*Computation!$P201+'Parameters from R'!F$21*Computation!$Q201+'Parameters from R'!F$22*Computation!$O201*Computation!$Q201+'Parameters from R'!F$23*Computation!$P201*Computation!$Q201+'Parameters from R'!F$24*Computation!$O201*Computation!$P201*Computation!$Q201</f>
        <v>28.704397451989028</v>
      </c>
      <c r="V201">
        <f t="shared" si="144"/>
        <v>-1.7487412482853202</v>
      </c>
      <c r="W201">
        <f t="shared" si="145"/>
        <v>2.1160160082304529</v>
      </c>
      <c r="X201">
        <f t="shared" si="146"/>
        <v>2.2934473241515114</v>
      </c>
      <c r="Z201" s="21">
        <f>IF(F201="","",V201/'Parameters from R'!$D$25)</f>
        <v>-0.42914106284823977</v>
      </c>
      <c r="AA201" s="21">
        <f t="shared" si="149"/>
        <v>33.391028538078601</v>
      </c>
      <c r="AB201" s="21">
        <f t="shared" si="150"/>
        <v>3</v>
      </c>
      <c r="AD201" s="21">
        <f>IF(G201="","",X201/'Parameters from R'!$F$25)</f>
        <v>0.725636690549741</v>
      </c>
      <c r="AE201" s="21">
        <f t="shared" si="151"/>
        <v>76.596923889998237</v>
      </c>
      <c r="AF201" s="21">
        <f t="shared" si="152"/>
        <v>4</v>
      </c>
      <c r="AI201">
        <f t="shared" si="153"/>
        <v>-0.42914106284823977</v>
      </c>
      <c r="AJ201">
        <f t="shared" si="154"/>
        <v>0.725636690549741</v>
      </c>
      <c r="AL201" s="48">
        <f t="shared" si="155"/>
        <v>1.235426156322992</v>
      </c>
      <c r="AM201" s="45">
        <f t="shared" si="156"/>
        <v>0.46620077320125686</v>
      </c>
      <c r="AO201" s="60">
        <f t="shared" si="157"/>
        <v>-0.42914106284823977</v>
      </c>
      <c r="AP201" s="60">
        <f t="shared" si="158"/>
        <v>0.725636690549741</v>
      </c>
      <c r="AQ201" s="21">
        <f t="shared" si="159"/>
        <v>-0.50904204880084636</v>
      </c>
      <c r="AR201" s="21">
        <f t="shared" si="160"/>
        <v>0.86074165261862212</v>
      </c>
      <c r="AT201" s="55">
        <f t="shared" si="161"/>
        <v>1.7372633932716399</v>
      </c>
      <c r="AV201" s="55">
        <f t="shared" si="162"/>
        <v>1.225814688441796</v>
      </c>
      <c r="AX201" s="55">
        <f t="shared" si="163"/>
        <v>0.52774680933451013</v>
      </c>
      <c r="AZ201" s="55">
        <f t="shared" si="164"/>
        <v>0.25066573745721515</v>
      </c>
      <c r="BB201" s="55">
        <f t="shared" si="165"/>
        <v>0.99091669801164783</v>
      </c>
      <c r="BD201" s="55">
        <f t="shared" si="166"/>
        <v>1.5803095739760431</v>
      </c>
      <c r="BF201" s="55">
        <f t="shared" si="167"/>
        <v>1.9291146428445471</v>
      </c>
      <c r="BH201" s="55">
        <f t="shared" si="168"/>
        <v>1.984229494807753</v>
      </c>
      <c r="BJ201" s="56">
        <f t="shared" si="169"/>
        <v>0.25066573745721515</v>
      </c>
      <c r="BK201" s="57" t="str">
        <f t="shared" si="170"/>
        <v/>
      </c>
      <c r="BM201" s="57" t="str">
        <f t="shared" si="171"/>
        <v/>
      </c>
      <c r="BO201" s="57" t="str">
        <f t="shared" si="172"/>
        <v/>
      </c>
      <c r="BQ201" s="57">
        <f t="shared" si="173"/>
        <v>4</v>
      </c>
      <c r="BS201" s="57" t="str">
        <f t="shared" si="174"/>
        <v/>
      </c>
      <c r="BU201" s="57" t="str">
        <f t="shared" si="175"/>
        <v/>
      </c>
      <c r="BW201" s="57" t="str">
        <f t="shared" si="176"/>
        <v/>
      </c>
      <c r="BY201" s="57" t="str">
        <f t="shared" si="177"/>
        <v/>
      </c>
      <c r="CA201" s="58">
        <f t="shared" si="178"/>
        <v>4</v>
      </c>
      <c r="CB201" s="59" t="str">
        <f t="shared" si="179"/>
        <v>Slow-hyperaccurate</v>
      </c>
      <c r="CI201">
        <f t="shared" si="180"/>
        <v>18</v>
      </c>
      <c r="CJ201">
        <f t="shared" si="181"/>
        <v>-1.7487412482853202</v>
      </c>
      <c r="CK201">
        <f t="shared" si="182"/>
        <v>2.2934473241515114</v>
      </c>
    </row>
    <row r="202" spans="2:89" x14ac:dyDescent="0.3">
      <c r="B202" s="22">
        <v>4</v>
      </c>
      <c r="C202" s="22">
        <v>71</v>
      </c>
      <c r="D202" s="22">
        <v>8</v>
      </c>
      <c r="E202" s="23">
        <v>1</v>
      </c>
      <c r="F202" s="22">
        <v>30</v>
      </c>
      <c r="G202" s="22">
        <v>30</v>
      </c>
      <c r="J202">
        <f t="shared" si="139"/>
        <v>0.77333333333333343</v>
      </c>
      <c r="K202">
        <f t="shared" si="147"/>
        <v>1.2272296664902038</v>
      </c>
      <c r="L202" s="33">
        <f t="shared" si="148"/>
        <v>27.547804503732515</v>
      </c>
      <c r="M202">
        <f t="shared" si="140"/>
        <v>27.550806037906881</v>
      </c>
      <c r="O202" s="33">
        <f t="shared" si="141"/>
        <v>25.25925925925926</v>
      </c>
      <c r="P202" s="33">
        <f t="shared" si="142"/>
        <v>-5.5787037037037042</v>
      </c>
      <c r="Q202" s="33">
        <f t="shared" si="143"/>
        <v>0.5</v>
      </c>
      <c r="S202">
        <f>'Parameters from R'!D$17+'Parameters from R'!D$18*Computation!$O202+'Parameters from R'!D$19*Computation!$P202+'Parameters from R'!D$20*Computation!$O202*Computation!$P202+'Parameters from R'!D$21*Computation!$Q202+'Parameters from R'!D$22*Computation!$O202*Computation!$Q202+'Parameters from R'!D$23*Computation!$P202*Computation!$Q202+'Parameters from R'!D$24*Computation!$O202*Computation!$P202*Computation!$Q202</f>
        <v>24.279972683470504</v>
      </c>
      <c r="T202">
        <f>'Parameters from R'!E$17+'Parameters from R'!E$18*Computation!$O202+'Parameters from R'!E$19*Computation!$P202+'Parameters from R'!E$20*Computation!$O202*Computation!$P202+'Parameters from R'!E$21*Computation!$Q202+'Parameters from R'!E$22*Computation!$O202*Computation!$Q202+'Parameters from R'!E$23*Computation!$P202*Computation!$Q202+'Parameters from R'!E$24*Computation!$O202*Computation!$P202*Computation!$Q202</f>
        <v>28.964655380658439</v>
      </c>
      <c r="U202">
        <f>'Parameters from R'!F$17+'Parameters from R'!F$18*Computation!$O202+'Parameters from R'!F$19*Computation!$P202+'Parameters from R'!F$20*Computation!$O202*Computation!$P202+'Parameters from R'!F$21*Computation!$Q202+'Parameters from R'!F$22*Computation!$O202*Computation!$Q202+'Parameters from R'!F$23*Computation!$P202*Computation!$Q202+'Parameters from R'!F$24*Computation!$O202*Computation!$P202*Computation!$Q202</f>
        <v>26.919077637174212</v>
      </c>
      <c r="V202">
        <f t="shared" si="144"/>
        <v>5.7200273165294959</v>
      </c>
      <c r="W202">
        <f t="shared" si="145"/>
        <v>1.0353446193415614</v>
      </c>
      <c r="X202">
        <f t="shared" si="146"/>
        <v>0.62872686655830279</v>
      </c>
      <c r="Z202" s="21">
        <f>IF(F202="","",V202/'Parameters from R'!$D$25)</f>
        <v>1.4036945743364375</v>
      </c>
      <c r="AA202" s="21">
        <f t="shared" si="149"/>
        <v>91.979509059474012</v>
      </c>
      <c r="AB202" s="21">
        <f t="shared" si="150"/>
        <v>4</v>
      </c>
      <c r="AD202" s="21">
        <f>IF(G202="","",X202/'Parameters from R'!$F$25)</f>
        <v>0.19892642743729128</v>
      </c>
      <c r="AE202" s="21">
        <f t="shared" si="151"/>
        <v>57.883985173949306</v>
      </c>
      <c r="AF202" s="21">
        <f t="shared" si="152"/>
        <v>4</v>
      </c>
      <c r="AI202">
        <f t="shared" si="153"/>
        <v>1.4036945743364375</v>
      </c>
      <c r="AJ202">
        <f t="shared" si="154"/>
        <v>0.19892642743729128</v>
      </c>
      <c r="AL202" s="48">
        <f t="shared" si="155"/>
        <v>1.5672953918529575</v>
      </c>
      <c r="AM202" s="45">
        <f t="shared" si="156"/>
        <v>0.2928170046292482</v>
      </c>
      <c r="AO202" s="60">
        <f t="shared" si="157"/>
        <v>1.4036945743364375</v>
      </c>
      <c r="AP202" s="60">
        <f t="shared" si="158"/>
        <v>0.19892642743729128</v>
      </c>
      <c r="AQ202" s="21">
        <f t="shared" si="159"/>
        <v>0.9901070101153483</v>
      </c>
      <c r="AR202" s="21">
        <f t="shared" si="160"/>
        <v>0.14031432043966657</v>
      </c>
      <c r="AT202" s="55">
        <f t="shared" si="161"/>
        <v>0.14066264525204714</v>
      </c>
      <c r="AV202" s="55">
        <f t="shared" si="162"/>
        <v>0.63351623746614294</v>
      </c>
      <c r="AX202" s="55">
        <f t="shared" si="163"/>
        <v>1.3112480158691058</v>
      </c>
      <c r="AZ202" s="55">
        <f t="shared" si="164"/>
        <v>1.7893541703488609</v>
      </c>
      <c r="BB202" s="55">
        <f t="shared" si="165"/>
        <v>1.9950473729289477</v>
      </c>
      <c r="BD202" s="55">
        <f t="shared" si="166"/>
        <v>1.8970126981300737</v>
      </c>
      <c r="BF202" s="55">
        <f t="shared" si="167"/>
        <v>1.5101750365038265</v>
      </c>
      <c r="BH202" s="55">
        <f t="shared" si="168"/>
        <v>0.89342691534066732</v>
      </c>
      <c r="BJ202" s="56">
        <f t="shared" si="169"/>
        <v>0.14066264525204714</v>
      </c>
      <c r="BK202" s="57">
        <f t="shared" si="170"/>
        <v>1</v>
      </c>
      <c r="BM202" s="57" t="str">
        <f t="shared" si="171"/>
        <v/>
      </c>
      <c r="BO202" s="57" t="str">
        <f t="shared" si="172"/>
        <v/>
      </c>
      <c r="BQ202" s="57" t="str">
        <f t="shared" si="173"/>
        <v/>
      </c>
      <c r="BS202" s="57" t="str">
        <f t="shared" si="174"/>
        <v/>
      </c>
      <c r="BU202" s="57" t="str">
        <f t="shared" si="175"/>
        <v/>
      </c>
      <c r="BW202" s="57" t="str">
        <f t="shared" si="176"/>
        <v/>
      </c>
      <c r="BY202" s="57" t="str">
        <f t="shared" si="177"/>
        <v/>
      </c>
      <c r="CA202" s="58">
        <f t="shared" si="178"/>
        <v>1</v>
      </c>
      <c r="CB202" s="59" t="str">
        <f t="shared" si="179"/>
        <v>Fast</v>
      </c>
      <c r="CI202">
        <f t="shared" si="180"/>
        <v>8</v>
      </c>
      <c r="CJ202">
        <f t="shared" si="181"/>
        <v>5.7200273165294959</v>
      </c>
      <c r="CK202">
        <f t="shared" si="182"/>
        <v>0.62872686655830279</v>
      </c>
    </row>
    <row r="203" spans="2:89" x14ac:dyDescent="0.3">
      <c r="B203" s="3">
        <v>121</v>
      </c>
      <c r="C203" s="3">
        <v>71</v>
      </c>
      <c r="D203" s="3">
        <v>13</v>
      </c>
      <c r="E203" s="26">
        <v>1</v>
      </c>
      <c r="F203" s="28">
        <v>26</v>
      </c>
      <c r="G203" s="27">
        <v>30</v>
      </c>
      <c r="J203">
        <f t="shared" si="139"/>
        <v>0.77333333333333343</v>
      </c>
      <c r="K203">
        <f t="shared" si="147"/>
        <v>1.2272296664902038</v>
      </c>
      <c r="L203" s="33">
        <f t="shared" si="148"/>
        <v>27.547804503732515</v>
      </c>
      <c r="M203">
        <f t="shared" si="140"/>
        <v>27.550806037906881</v>
      </c>
      <c r="O203" s="33">
        <f t="shared" si="141"/>
        <v>25.25925925925926</v>
      </c>
      <c r="P203" s="33">
        <f t="shared" si="142"/>
        <v>-0.57870370370370416</v>
      </c>
      <c r="Q203" s="33">
        <f t="shared" si="143"/>
        <v>0.5</v>
      </c>
      <c r="S203">
        <f>'Parameters from R'!D$17+'Parameters from R'!D$18*Computation!$O203+'Parameters from R'!D$19*Computation!$P203+'Parameters from R'!D$20*Computation!$O203*Computation!$P203+'Parameters from R'!D$21*Computation!$Q203+'Parameters from R'!D$22*Computation!$O203*Computation!$Q203+'Parameters from R'!D$23*Computation!$P203*Computation!$Q203+'Parameters from R'!D$24*Computation!$O203*Computation!$P203*Computation!$Q203</f>
        <v>26.554037498285322</v>
      </c>
      <c r="T203">
        <f>'Parameters from R'!E$17+'Parameters from R'!E$18*Computation!$O203+'Parameters from R'!E$19*Computation!$P203+'Parameters from R'!E$20*Computation!$O203*Computation!$P203+'Parameters from R'!E$21*Computation!$Q203+'Parameters from R'!E$22*Computation!$O203*Computation!$Q203+'Parameters from R'!E$23*Computation!$P203*Computation!$Q203+'Parameters from R'!E$24*Computation!$O203*Computation!$P203*Computation!$Q203</f>
        <v>29.931466491769548</v>
      </c>
      <c r="U203">
        <f>'Parameters from R'!F$17+'Parameters from R'!F$18*Computation!$O203+'Parameters from R'!F$19*Computation!$P203+'Parameters from R'!F$20*Computation!$O203*Computation!$P203+'Parameters from R'!F$21*Computation!$Q203+'Parameters from R'!F$22*Computation!$O203*Computation!$Q203+'Parameters from R'!F$23*Computation!$P203*Computation!$Q203+'Parameters from R'!F$24*Computation!$O203*Computation!$P203*Computation!$Q203</f>
        <v>27.817192451989023</v>
      </c>
      <c r="V203">
        <f t="shared" si="144"/>
        <v>-0.55403749828532156</v>
      </c>
      <c r="W203">
        <f t="shared" si="145"/>
        <v>6.8533508230451901E-2</v>
      </c>
      <c r="X203">
        <f t="shared" si="146"/>
        <v>-0.26938794825650803</v>
      </c>
      <c r="Z203" s="21">
        <f>IF(F203="","",V203/'Parameters from R'!$D$25)</f>
        <v>-0.13596078957082527</v>
      </c>
      <c r="AA203" s="21">
        <f t="shared" si="149"/>
        <v>44.592613922488717</v>
      </c>
      <c r="AB203" s="21">
        <f t="shared" si="150"/>
        <v>3</v>
      </c>
      <c r="AD203" s="21">
        <f>IF(G203="","",X203/'Parameters from R'!$F$25)</f>
        <v>-8.5233167201325066E-2</v>
      </c>
      <c r="AE203" s="21">
        <f t="shared" si="151"/>
        <v>46.603801144910022</v>
      </c>
      <c r="AF203" s="21">
        <f t="shared" si="152"/>
        <v>3</v>
      </c>
      <c r="AI203">
        <f t="shared" si="153"/>
        <v>-0.13596078957082527</v>
      </c>
      <c r="AJ203">
        <f t="shared" si="154"/>
        <v>-8.5233167201325066E-2</v>
      </c>
      <c r="AL203" s="48">
        <f t="shared" si="155"/>
        <v>0.13646890043994608</v>
      </c>
      <c r="AM203" s="45">
        <f t="shared" si="156"/>
        <v>0.99073134090336612</v>
      </c>
      <c r="AO203" s="60">
        <f t="shared" si="157"/>
        <v>-0.13596078957082527</v>
      </c>
      <c r="AP203" s="60">
        <f t="shared" si="158"/>
        <v>-8.5233167201325066E-2</v>
      </c>
      <c r="AQ203" s="21">
        <f t="shared" si="159"/>
        <v>-0.8472758268995052</v>
      </c>
      <c r="AR203" s="21">
        <f t="shared" si="160"/>
        <v>-0.53115315413895425</v>
      </c>
      <c r="AT203" s="55">
        <f t="shared" si="161"/>
        <v>1.9221216542661939</v>
      </c>
      <c r="AV203" s="55">
        <f t="shared" si="162"/>
        <v>1.9873079680192285</v>
      </c>
      <c r="AX203" s="55">
        <f t="shared" si="163"/>
        <v>1.7499446586329261</v>
      </c>
      <c r="AZ203" s="55">
        <f t="shared" si="164"/>
        <v>1.2461681382575935</v>
      </c>
      <c r="BB203" s="55">
        <f t="shared" si="165"/>
        <v>0.55267381537484617</v>
      </c>
      <c r="BD203" s="55">
        <f t="shared" si="166"/>
        <v>0.22496008589810942</v>
      </c>
      <c r="BF203" s="55">
        <f t="shared" si="167"/>
        <v>0.96834585336133472</v>
      </c>
      <c r="BH203" s="55">
        <f t="shared" si="168"/>
        <v>1.5643097427273165</v>
      </c>
      <c r="BJ203" s="56">
        <f t="shared" si="169"/>
        <v>0.22496008589810942</v>
      </c>
      <c r="BK203" s="57" t="str">
        <f t="shared" si="170"/>
        <v/>
      </c>
      <c r="BM203" s="57" t="str">
        <f t="shared" si="171"/>
        <v/>
      </c>
      <c r="BO203" s="57" t="str">
        <f t="shared" si="172"/>
        <v/>
      </c>
      <c r="BQ203" s="57" t="str">
        <f t="shared" si="173"/>
        <v/>
      </c>
      <c r="BS203" s="57" t="str">
        <f t="shared" si="174"/>
        <v/>
      </c>
      <c r="BU203" s="57">
        <f t="shared" si="175"/>
        <v>6</v>
      </c>
      <c r="BW203" s="57" t="str">
        <f t="shared" si="176"/>
        <v/>
      </c>
      <c r="BY203" s="57" t="str">
        <f t="shared" si="177"/>
        <v/>
      </c>
      <c r="CA203" s="58">
        <f t="shared" si="178"/>
        <v>6</v>
      </c>
      <c r="CB203" s="59" t="str">
        <f t="shared" si="179"/>
        <v>Slow-inaccurate</v>
      </c>
      <c r="CI203">
        <f t="shared" si="180"/>
        <v>13</v>
      </c>
      <c r="CJ203">
        <f t="shared" si="181"/>
        <v>-0.55403749828532156</v>
      </c>
      <c r="CK203">
        <f t="shared" si="182"/>
        <v>-0.26938794825650803</v>
      </c>
    </row>
    <row r="204" spans="2:89" x14ac:dyDescent="0.3">
      <c r="B204" s="3">
        <v>149</v>
      </c>
      <c r="C204" s="3">
        <v>71</v>
      </c>
      <c r="D204" s="3">
        <v>14</v>
      </c>
      <c r="E204" s="26">
        <v>1</v>
      </c>
      <c r="F204" s="26">
        <v>25</v>
      </c>
      <c r="G204" s="3">
        <v>22</v>
      </c>
      <c r="J204">
        <f t="shared" si="139"/>
        <v>0.59111111111111114</v>
      </c>
      <c r="K204">
        <f t="shared" si="147"/>
        <v>0.36856055117271358</v>
      </c>
      <c r="L204" s="33">
        <f t="shared" si="148"/>
        <v>20.867388384155451</v>
      </c>
      <c r="M204">
        <f t="shared" si="140"/>
        <v>20.868974793169162</v>
      </c>
      <c r="O204" s="33">
        <f t="shared" si="141"/>
        <v>25.25925925925926</v>
      </c>
      <c r="P204" s="33">
        <f t="shared" si="142"/>
        <v>0.42129629629629584</v>
      </c>
      <c r="Q204" s="33">
        <f t="shared" si="143"/>
        <v>0.5</v>
      </c>
      <c r="S204">
        <f>'Parameters from R'!D$17+'Parameters from R'!D$18*Computation!$O204+'Parameters from R'!D$19*Computation!$P204+'Parameters from R'!D$20*Computation!$O204*Computation!$P204+'Parameters from R'!D$21*Computation!$Q204+'Parameters from R'!D$22*Computation!$O204*Computation!$Q204+'Parameters from R'!D$23*Computation!$P204*Computation!$Q204+'Parameters from R'!D$24*Computation!$O204*Computation!$P204*Computation!$Q204</f>
        <v>27.008850461248283</v>
      </c>
      <c r="T204">
        <f>'Parameters from R'!E$17+'Parameters from R'!E$18*Computation!$O204+'Parameters from R'!E$19*Computation!$P204+'Parameters from R'!E$20*Computation!$O204*Computation!$P204+'Parameters from R'!E$21*Computation!$Q204+'Parameters from R'!E$22*Computation!$O204*Computation!$Q204+'Parameters from R'!E$23*Computation!$P204*Computation!$Q204+'Parameters from R'!E$24*Computation!$O204*Computation!$P204*Computation!$Q204</f>
        <v>30.124828713991771</v>
      </c>
      <c r="U204">
        <f>'Parameters from R'!F$17+'Parameters from R'!F$18*Computation!$O204+'Parameters from R'!F$19*Computation!$P204+'Parameters from R'!F$20*Computation!$O204*Computation!$P204+'Parameters from R'!F$21*Computation!$Q204+'Parameters from R'!F$22*Computation!$O204*Computation!$Q204+'Parameters from R'!F$23*Computation!$P204*Computation!$Q204+'Parameters from R'!F$24*Computation!$O204*Computation!$P204*Computation!$Q204</f>
        <v>27.996815414951985</v>
      </c>
      <c r="V204">
        <f t="shared" si="144"/>
        <v>-2.0088504612482829</v>
      </c>
      <c r="W204">
        <f t="shared" si="145"/>
        <v>-8.1248287139917714</v>
      </c>
      <c r="X204">
        <f t="shared" si="146"/>
        <v>-7.1294270307965348</v>
      </c>
      <c r="Z204" s="21">
        <f>IF(F204="","",V204/'Parameters from R'!$D$25)</f>
        <v>-0.49297185783691772</v>
      </c>
      <c r="AA204" s="21">
        <f t="shared" si="149"/>
        <v>31.101623611399319</v>
      </c>
      <c r="AB204" s="21">
        <f t="shared" si="150"/>
        <v>3</v>
      </c>
      <c r="AD204" s="21">
        <f>IF(G204="","",X204/'Parameters from R'!$F$25)</f>
        <v>-2.255719493386235</v>
      </c>
      <c r="AE204" s="21">
        <f t="shared" si="151"/>
        <v>1.2044101984533362</v>
      </c>
      <c r="AF204" s="21">
        <f t="shared" si="152"/>
        <v>0</v>
      </c>
      <c r="AI204">
        <f t="shared" si="153"/>
        <v>-0.49297185783691772</v>
      </c>
      <c r="AJ204">
        <f t="shared" si="154"/>
        <v>-2.255719493386235</v>
      </c>
      <c r="AL204" s="48">
        <f t="shared" si="155"/>
        <v>2.4331233134015662</v>
      </c>
      <c r="AM204" s="45">
        <f t="shared" si="156"/>
        <v>5.1816609773882805E-2</v>
      </c>
      <c r="AO204" s="60">
        <f t="shared" si="157"/>
        <v>-0.49297185783691772</v>
      </c>
      <c r="AP204" s="60">
        <f t="shared" si="158"/>
        <v>-2.255719493386235</v>
      </c>
      <c r="AQ204" s="21">
        <f t="shared" si="159"/>
        <v>-0.2135039456438623</v>
      </c>
      <c r="AR204" s="21">
        <f t="shared" si="160"/>
        <v>-0.97694220156286748</v>
      </c>
      <c r="AT204" s="55">
        <f t="shared" si="161"/>
        <v>1.5578857118825258</v>
      </c>
      <c r="AV204" s="55">
        <f t="shared" si="162"/>
        <v>1.9192563889836487</v>
      </c>
      <c r="AX204" s="55">
        <f t="shared" si="163"/>
        <v>1.9884376789645017</v>
      </c>
      <c r="AZ204" s="55">
        <f t="shared" si="164"/>
        <v>1.754897357555455</v>
      </c>
      <c r="BB204" s="55">
        <f t="shared" si="165"/>
        <v>1.2541898216427507</v>
      </c>
      <c r="BD204" s="55">
        <f t="shared" si="166"/>
        <v>0.56254325464398247</v>
      </c>
      <c r="BF204" s="55">
        <f t="shared" si="167"/>
        <v>0.21474542340703034</v>
      </c>
      <c r="BH204" s="55">
        <f t="shared" si="168"/>
        <v>0.95934105741643361</v>
      </c>
      <c r="BJ204" s="56">
        <f t="shared" si="169"/>
        <v>0.21474542340703034</v>
      </c>
      <c r="BK204" s="57" t="str">
        <f t="shared" si="170"/>
        <v/>
      </c>
      <c r="BM204" s="57" t="str">
        <f t="shared" si="171"/>
        <v/>
      </c>
      <c r="BO204" s="57" t="str">
        <f t="shared" si="172"/>
        <v/>
      </c>
      <c r="BQ204" s="57" t="str">
        <f t="shared" si="173"/>
        <v/>
      </c>
      <c r="BS204" s="57" t="str">
        <f t="shared" si="174"/>
        <v/>
      </c>
      <c r="BU204" s="57" t="str">
        <f t="shared" si="175"/>
        <v/>
      </c>
      <c r="BW204" s="57">
        <f t="shared" si="176"/>
        <v>7</v>
      </c>
      <c r="BY204" s="57" t="str">
        <f t="shared" si="177"/>
        <v/>
      </c>
      <c r="CA204" s="58">
        <f t="shared" si="178"/>
        <v>7</v>
      </c>
      <c r="CB204" s="59" t="str">
        <f t="shared" si="179"/>
        <v>Inaccurate</v>
      </c>
      <c r="CI204">
        <f t="shared" si="180"/>
        <v>14</v>
      </c>
      <c r="CJ204">
        <f t="shared" si="181"/>
        <v>-2.0088504612482829</v>
      </c>
      <c r="CK204">
        <f t="shared" si="182"/>
        <v>-7.1294270307965348</v>
      </c>
    </row>
    <row r="205" spans="2:89" x14ac:dyDescent="0.3">
      <c r="B205" s="22">
        <v>7</v>
      </c>
      <c r="C205" s="22">
        <v>72</v>
      </c>
      <c r="D205" s="22">
        <v>5</v>
      </c>
      <c r="E205" s="23">
        <v>1</v>
      </c>
      <c r="F205" s="22">
        <v>25</v>
      </c>
      <c r="G205" s="22">
        <v>26</v>
      </c>
      <c r="J205">
        <f t="shared" si="139"/>
        <v>0.68222222222222229</v>
      </c>
      <c r="K205">
        <f t="shared" si="147"/>
        <v>0.7640031173272902</v>
      </c>
      <c r="L205" s="33">
        <f t="shared" si="148"/>
        <v>23.94391791826963</v>
      </c>
      <c r="M205">
        <f t="shared" si="140"/>
        <v>23.946017791480223</v>
      </c>
      <c r="O205" s="33">
        <f t="shared" si="141"/>
        <v>26.25925925925926</v>
      </c>
      <c r="P205" s="33">
        <f t="shared" si="142"/>
        <v>-8.5787037037037042</v>
      </c>
      <c r="Q205" s="33">
        <f t="shared" si="143"/>
        <v>0.5</v>
      </c>
      <c r="S205">
        <f>'Parameters from R'!D$17+'Parameters from R'!D$18*Computation!$O205+'Parameters from R'!D$19*Computation!$P205+'Parameters from R'!D$20*Computation!$O205*Computation!$P205+'Parameters from R'!D$21*Computation!$Q205+'Parameters from R'!D$22*Computation!$O205*Computation!$Q205+'Parameters from R'!D$23*Computation!$P205*Computation!$Q205+'Parameters from R'!D$24*Computation!$O205*Computation!$P205*Computation!$Q205</f>
        <v>22.741524859396435</v>
      </c>
      <c r="T205">
        <f>'Parameters from R'!E$17+'Parameters from R'!E$18*Computation!$O205+'Parameters from R'!E$19*Computation!$P205+'Parameters from R'!E$20*Computation!$O205*Computation!$P205+'Parameters from R'!E$21*Computation!$Q205+'Parameters from R'!E$22*Computation!$O205*Computation!$Q205+'Parameters from R'!E$23*Computation!$P205*Computation!$Q205+'Parameters from R'!E$24*Computation!$O205*Computation!$P205*Computation!$Q205</f>
        <v>28.290442325102884</v>
      </c>
      <c r="U205">
        <f>'Parameters from R'!F$17+'Parameters from R'!F$18*Computation!$O205+'Parameters from R'!F$19*Computation!$P205+'Parameters from R'!F$20*Computation!$O205*Computation!$P205+'Parameters from R'!F$21*Computation!$Q205+'Parameters from R'!F$22*Computation!$O205*Computation!$Q205+'Parameters from R'!F$23*Computation!$P205*Computation!$Q205+'Parameters from R'!F$24*Computation!$O205*Computation!$P205*Computation!$Q205</f>
        <v>26.288678563100138</v>
      </c>
      <c r="V205">
        <f t="shared" si="144"/>
        <v>2.258475140603565</v>
      </c>
      <c r="W205">
        <f t="shared" si="145"/>
        <v>-2.2904423251028838</v>
      </c>
      <c r="X205">
        <f t="shared" si="146"/>
        <v>-2.3447606448305081</v>
      </c>
      <c r="Z205" s="21">
        <f>IF(F205="","",V205/'Parameters from R'!$D$25)</f>
        <v>0.55422974851497797</v>
      </c>
      <c r="AA205" s="21">
        <f t="shared" si="149"/>
        <v>71.028918919215741</v>
      </c>
      <c r="AB205" s="21">
        <f t="shared" si="150"/>
        <v>4</v>
      </c>
      <c r="AD205" s="21">
        <f>IF(G205="","",X205/'Parameters from R'!$F$25)</f>
        <v>-0.74187200051588564</v>
      </c>
      <c r="AE205" s="21">
        <f t="shared" si="151"/>
        <v>22.908244580033234</v>
      </c>
      <c r="AF205" s="21">
        <f t="shared" si="152"/>
        <v>2</v>
      </c>
      <c r="AI205">
        <f t="shared" si="153"/>
        <v>0.55422974851497797</v>
      </c>
      <c r="AJ205">
        <f t="shared" si="154"/>
        <v>-0.74187200051588564</v>
      </c>
      <c r="AL205" s="48">
        <f t="shared" si="155"/>
        <v>1.3778339246539844</v>
      </c>
      <c r="AM205" s="45">
        <f t="shared" si="156"/>
        <v>0.3870454457517678</v>
      </c>
      <c r="AO205" s="60">
        <f t="shared" si="157"/>
        <v>0.55422974851497797</v>
      </c>
      <c r="AP205" s="60">
        <f t="shared" si="158"/>
        <v>-0.74187200051588564</v>
      </c>
      <c r="AQ205" s="21">
        <f t="shared" si="159"/>
        <v>0.5984962790644861</v>
      </c>
      <c r="AR205" s="21">
        <f t="shared" si="160"/>
        <v>-0.80112558562685099</v>
      </c>
      <c r="AT205" s="55">
        <f t="shared" si="161"/>
        <v>0.89610682503316985</v>
      </c>
      <c r="AV205" s="55">
        <f t="shared" si="162"/>
        <v>1.5121379280590619</v>
      </c>
      <c r="AX205" s="55">
        <f t="shared" si="163"/>
        <v>1.8979597391024137</v>
      </c>
      <c r="AZ205" s="55">
        <f t="shared" si="164"/>
        <v>1.9948343849153016</v>
      </c>
      <c r="BB205" s="55">
        <f t="shared" si="165"/>
        <v>1.7880135788435647</v>
      </c>
      <c r="BD205" s="55">
        <f t="shared" si="166"/>
        <v>1.3089839137763488</v>
      </c>
      <c r="BF205" s="55">
        <f t="shared" si="167"/>
        <v>0.63067331380541081</v>
      </c>
      <c r="BH205" s="55">
        <f t="shared" si="168"/>
        <v>0.14365158112457493</v>
      </c>
      <c r="BJ205" s="56">
        <f t="shared" si="169"/>
        <v>0.14365158112457493</v>
      </c>
      <c r="BK205" s="57" t="str">
        <f t="shared" si="170"/>
        <v/>
      </c>
      <c r="BM205" s="57" t="str">
        <f t="shared" si="171"/>
        <v/>
      </c>
      <c r="BO205" s="57" t="str">
        <f t="shared" si="172"/>
        <v/>
      </c>
      <c r="BQ205" s="57" t="str">
        <f t="shared" si="173"/>
        <v/>
      </c>
      <c r="BS205" s="57" t="str">
        <f t="shared" si="174"/>
        <v/>
      </c>
      <c r="BU205" s="57" t="str">
        <f t="shared" si="175"/>
        <v/>
      </c>
      <c r="BW205" s="57" t="str">
        <f t="shared" si="176"/>
        <v/>
      </c>
      <c r="BY205" s="57">
        <f t="shared" si="177"/>
        <v>8</v>
      </c>
      <c r="CA205" s="58">
        <f t="shared" si="178"/>
        <v>8</v>
      </c>
      <c r="CB205" s="59" t="str">
        <f t="shared" si="179"/>
        <v>Fast-inaccurate</v>
      </c>
      <c r="CI205">
        <f t="shared" si="180"/>
        <v>5</v>
      </c>
      <c r="CJ205">
        <f t="shared" si="181"/>
        <v>2.258475140603565</v>
      </c>
      <c r="CK205">
        <f t="shared" si="182"/>
        <v>-2.3447606448305081</v>
      </c>
    </row>
    <row r="206" spans="2:89" x14ac:dyDescent="0.3">
      <c r="B206" s="3">
        <v>140</v>
      </c>
      <c r="C206" s="3">
        <v>72</v>
      </c>
      <c r="D206" s="3">
        <v>5</v>
      </c>
      <c r="E206" s="26">
        <v>1</v>
      </c>
      <c r="F206" s="3">
        <v>25</v>
      </c>
      <c r="G206" s="3">
        <v>31</v>
      </c>
      <c r="J206">
        <f t="shared" si="139"/>
        <v>0.79611111111111121</v>
      </c>
      <c r="K206">
        <f t="shared" si="147"/>
        <v>1.3621635797736023</v>
      </c>
      <c r="L206" s="33">
        <f t="shared" si="148"/>
        <v>28.597585698020296</v>
      </c>
      <c r="M206">
        <f t="shared" si="140"/>
        <v>28.600934947570003</v>
      </c>
      <c r="O206" s="33">
        <f t="shared" si="141"/>
        <v>26.25925925925926</v>
      </c>
      <c r="P206" s="33">
        <f t="shared" si="142"/>
        <v>-8.5787037037037042</v>
      </c>
      <c r="Q206" s="33">
        <f t="shared" si="143"/>
        <v>0.5</v>
      </c>
      <c r="S206">
        <f>'Parameters from R'!D$17+'Parameters from R'!D$18*Computation!$O206+'Parameters from R'!D$19*Computation!$P206+'Parameters from R'!D$20*Computation!$O206*Computation!$P206+'Parameters from R'!D$21*Computation!$Q206+'Parameters from R'!D$22*Computation!$O206*Computation!$Q206+'Parameters from R'!D$23*Computation!$P206*Computation!$Q206+'Parameters from R'!D$24*Computation!$O206*Computation!$P206*Computation!$Q206</f>
        <v>22.741524859396435</v>
      </c>
      <c r="T206">
        <f>'Parameters from R'!E$17+'Parameters from R'!E$18*Computation!$O206+'Parameters from R'!E$19*Computation!$P206+'Parameters from R'!E$20*Computation!$O206*Computation!$P206+'Parameters from R'!E$21*Computation!$Q206+'Parameters from R'!E$22*Computation!$O206*Computation!$Q206+'Parameters from R'!E$23*Computation!$P206*Computation!$Q206+'Parameters from R'!E$24*Computation!$O206*Computation!$P206*Computation!$Q206</f>
        <v>28.290442325102884</v>
      </c>
      <c r="U206">
        <f>'Parameters from R'!F$17+'Parameters from R'!F$18*Computation!$O206+'Parameters from R'!F$19*Computation!$P206+'Parameters from R'!F$20*Computation!$O206*Computation!$P206+'Parameters from R'!F$21*Computation!$Q206+'Parameters from R'!F$22*Computation!$O206*Computation!$Q206+'Parameters from R'!F$23*Computation!$P206*Computation!$Q206+'Parameters from R'!F$24*Computation!$O206*Computation!$P206*Computation!$Q206</f>
        <v>26.288678563100138</v>
      </c>
      <c r="V206">
        <f t="shared" si="144"/>
        <v>2.258475140603565</v>
      </c>
      <c r="W206">
        <f t="shared" si="145"/>
        <v>2.7095576748971162</v>
      </c>
      <c r="X206">
        <f t="shared" si="146"/>
        <v>2.3089071349201582</v>
      </c>
      <c r="Z206" s="21">
        <f>IF(F206="","",V206/'Parameters from R'!$D$25)</f>
        <v>0.55422974851497797</v>
      </c>
      <c r="AA206" s="21">
        <f t="shared" si="149"/>
        <v>71.028918919215741</v>
      </c>
      <c r="AB206" s="21">
        <f t="shared" si="150"/>
        <v>4</v>
      </c>
      <c r="AD206" s="21">
        <f>IF(G206="","",X206/'Parameters from R'!$F$25)</f>
        <v>0.73052810697973747</v>
      </c>
      <c r="AE206" s="21">
        <f t="shared" si="151"/>
        <v>76.746628055196069</v>
      </c>
      <c r="AF206" s="21">
        <f t="shared" si="152"/>
        <v>4</v>
      </c>
      <c r="AI206">
        <f t="shared" si="153"/>
        <v>0.55422974851497797</v>
      </c>
      <c r="AJ206">
        <f t="shared" si="154"/>
        <v>0.73052810697973747</v>
      </c>
      <c r="AL206" s="48">
        <f t="shared" si="155"/>
        <v>0.75212226025455386</v>
      </c>
      <c r="AM206" s="45">
        <f t="shared" si="156"/>
        <v>0.75363738591912854</v>
      </c>
      <c r="AO206" s="60">
        <f t="shared" si="157"/>
        <v>0.55422974851497797</v>
      </c>
      <c r="AP206" s="60">
        <f t="shared" si="158"/>
        <v>0.73052810697973747</v>
      </c>
      <c r="AQ206" s="21">
        <f t="shared" si="159"/>
        <v>0.60441140821630113</v>
      </c>
      <c r="AR206" s="21">
        <f t="shared" si="160"/>
        <v>0.79667236026988408</v>
      </c>
      <c r="AT206" s="55">
        <f t="shared" si="161"/>
        <v>0.8894814127160825</v>
      </c>
      <c r="AV206" s="55">
        <f t="shared" si="162"/>
        <v>0.1362656691394844</v>
      </c>
      <c r="AX206" s="55">
        <f t="shared" si="163"/>
        <v>0.63769528731223346</v>
      </c>
      <c r="AZ206" s="55">
        <f t="shared" si="164"/>
        <v>1.3145729169928384</v>
      </c>
      <c r="BB206" s="55">
        <f t="shared" si="165"/>
        <v>1.7913187366944505</v>
      </c>
      <c r="BD206" s="55">
        <f t="shared" si="166"/>
        <v>1.9953525170791173</v>
      </c>
      <c r="BF206" s="55">
        <f t="shared" si="167"/>
        <v>1.8956119646540979</v>
      </c>
      <c r="BH206" s="55">
        <f t="shared" si="168"/>
        <v>1.5072816743757422</v>
      </c>
      <c r="BJ206" s="56">
        <f t="shared" si="169"/>
        <v>0.1362656691394844</v>
      </c>
      <c r="BK206" s="57" t="str">
        <f t="shared" si="170"/>
        <v/>
      </c>
      <c r="BM206" s="57">
        <f t="shared" si="171"/>
        <v>2</v>
      </c>
      <c r="BO206" s="57" t="str">
        <f t="shared" si="172"/>
        <v/>
      </c>
      <c r="BQ206" s="57" t="str">
        <f t="shared" si="173"/>
        <v/>
      </c>
      <c r="BS206" s="57" t="str">
        <f t="shared" si="174"/>
        <v/>
      </c>
      <c r="BU206" s="57" t="str">
        <f t="shared" si="175"/>
        <v/>
      </c>
      <c r="BW206" s="57" t="str">
        <f t="shared" si="176"/>
        <v/>
      </c>
      <c r="BY206" s="57" t="str">
        <f t="shared" si="177"/>
        <v/>
      </c>
      <c r="CA206" s="58">
        <f t="shared" si="178"/>
        <v>2</v>
      </c>
      <c r="CB206" s="59" t="str">
        <f t="shared" si="179"/>
        <v>Fast-hyperaccurate</v>
      </c>
      <c r="CI206">
        <f t="shared" si="180"/>
        <v>5</v>
      </c>
      <c r="CJ206">
        <f t="shared" si="181"/>
        <v>2.258475140603565</v>
      </c>
      <c r="CK206">
        <f t="shared" si="182"/>
        <v>2.3089071349201582</v>
      </c>
    </row>
    <row r="207" spans="2:89" x14ac:dyDescent="0.3">
      <c r="B207" s="3">
        <v>141</v>
      </c>
      <c r="C207" s="3">
        <v>72</v>
      </c>
      <c r="D207" s="3">
        <v>5</v>
      </c>
      <c r="E207" s="26">
        <v>1</v>
      </c>
      <c r="F207" s="3">
        <v>19</v>
      </c>
      <c r="G207" s="3">
        <v>27</v>
      </c>
      <c r="J207">
        <f t="shared" si="139"/>
        <v>0.70500000000000007</v>
      </c>
      <c r="K207">
        <f t="shared" si="147"/>
        <v>0.87122244647244917</v>
      </c>
      <c r="L207" s="33">
        <f t="shared" si="148"/>
        <v>24.778080603260019</v>
      </c>
      <c r="M207">
        <f t="shared" si="140"/>
        <v>24.780355266863637</v>
      </c>
      <c r="O207" s="33">
        <f t="shared" si="141"/>
        <v>26.25925925925926</v>
      </c>
      <c r="P207" s="33">
        <f t="shared" si="142"/>
        <v>-8.5787037037037042</v>
      </c>
      <c r="Q207" s="33">
        <f t="shared" si="143"/>
        <v>0.5</v>
      </c>
      <c r="S207">
        <f>'Parameters from R'!D$17+'Parameters from R'!D$18*Computation!$O207+'Parameters from R'!D$19*Computation!$P207+'Parameters from R'!D$20*Computation!$O207*Computation!$P207+'Parameters from R'!D$21*Computation!$Q207+'Parameters from R'!D$22*Computation!$O207*Computation!$Q207+'Parameters from R'!D$23*Computation!$P207*Computation!$Q207+'Parameters from R'!D$24*Computation!$O207*Computation!$P207*Computation!$Q207</f>
        <v>22.741524859396435</v>
      </c>
      <c r="T207">
        <f>'Parameters from R'!E$17+'Parameters from R'!E$18*Computation!$O207+'Parameters from R'!E$19*Computation!$P207+'Parameters from R'!E$20*Computation!$O207*Computation!$P207+'Parameters from R'!E$21*Computation!$Q207+'Parameters from R'!E$22*Computation!$O207*Computation!$Q207+'Parameters from R'!E$23*Computation!$P207*Computation!$Q207+'Parameters from R'!E$24*Computation!$O207*Computation!$P207*Computation!$Q207</f>
        <v>28.290442325102884</v>
      </c>
      <c r="U207">
        <f>'Parameters from R'!F$17+'Parameters from R'!F$18*Computation!$O207+'Parameters from R'!F$19*Computation!$P207+'Parameters from R'!F$20*Computation!$O207*Computation!$P207+'Parameters from R'!F$21*Computation!$Q207+'Parameters from R'!F$22*Computation!$O207*Computation!$Q207+'Parameters from R'!F$23*Computation!$P207*Computation!$Q207+'Parameters from R'!F$24*Computation!$O207*Computation!$P207*Computation!$Q207</f>
        <v>26.288678563100138</v>
      </c>
      <c r="V207">
        <f t="shared" si="144"/>
        <v>-3.741524859396435</v>
      </c>
      <c r="W207">
        <f t="shared" si="145"/>
        <v>-1.2904423251028838</v>
      </c>
      <c r="X207">
        <f t="shared" si="146"/>
        <v>-1.5105979598401191</v>
      </c>
      <c r="Z207" s="21">
        <f>IF(F207="","",V207/'Parameters from R'!$D$25)</f>
        <v>-0.91817011602423448</v>
      </c>
      <c r="AA207" s="21">
        <f t="shared" si="149"/>
        <v>17.926490564782991</v>
      </c>
      <c r="AB207" s="21">
        <f t="shared" si="150"/>
        <v>2</v>
      </c>
      <c r="AD207" s="21">
        <f>IF(G207="","",X207/'Parameters from R'!$F$25)</f>
        <v>-0.47794657971275045</v>
      </c>
      <c r="AE207" s="21">
        <f t="shared" si="151"/>
        <v>31.634411361551241</v>
      </c>
      <c r="AF207" s="21">
        <f t="shared" si="152"/>
        <v>3</v>
      </c>
      <c r="AI207">
        <f t="shared" si="153"/>
        <v>-0.91817011602423448</v>
      </c>
      <c r="AJ207">
        <f t="shared" si="154"/>
        <v>-0.47794657971275045</v>
      </c>
      <c r="AL207" s="48">
        <f t="shared" si="155"/>
        <v>0.91895306119430142</v>
      </c>
      <c r="AM207" s="45">
        <f t="shared" si="156"/>
        <v>0.65557840998766381</v>
      </c>
      <c r="AO207" s="60">
        <f t="shared" si="157"/>
        <v>-0.91817011602423448</v>
      </c>
      <c r="AP207" s="60">
        <f t="shared" si="158"/>
        <v>-0.47794657971275045</v>
      </c>
      <c r="AQ207" s="21">
        <f t="shared" si="159"/>
        <v>-0.88701974749330426</v>
      </c>
      <c r="AR207" s="21">
        <f t="shared" si="160"/>
        <v>-0.4617314885914916</v>
      </c>
      <c r="AT207" s="55">
        <f t="shared" si="161"/>
        <v>1.9426887282801144</v>
      </c>
      <c r="AV207" s="55">
        <f t="shared" si="162"/>
        <v>1.9767200839619641</v>
      </c>
      <c r="AX207" s="55">
        <f t="shared" si="163"/>
        <v>1.7098137258727875</v>
      </c>
      <c r="AZ207" s="55">
        <f t="shared" si="164"/>
        <v>1.1826037275195</v>
      </c>
      <c r="BB207" s="55">
        <f t="shared" si="165"/>
        <v>0.47535303198085471</v>
      </c>
      <c r="BD207" s="55">
        <f t="shared" si="166"/>
        <v>0.30426585359091068</v>
      </c>
      <c r="BF207" s="55">
        <f t="shared" si="167"/>
        <v>1.0375630211302911</v>
      </c>
      <c r="BH207" s="55">
        <f t="shared" si="168"/>
        <v>1.6129006242347925</v>
      </c>
      <c r="BJ207" s="56">
        <f t="shared" si="169"/>
        <v>0.30426585359091068</v>
      </c>
      <c r="BK207" s="57" t="str">
        <f t="shared" si="170"/>
        <v/>
      </c>
      <c r="BM207" s="57" t="str">
        <f t="shared" si="171"/>
        <v/>
      </c>
      <c r="BO207" s="57" t="str">
        <f t="shared" si="172"/>
        <v/>
      </c>
      <c r="BQ207" s="57" t="str">
        <f t="shared" si="173"/>
        <v/>
      </c>
      <c r="BS207" s="57" t="str">
        <f t="shared" si="174"/>
        <v/>
      </c>
      <c r="BU207" s="57">
        <f t="shared" si="175"/>
        <v>6</v>
      </c>
      <c r="BW207" s="57" t="str">
        <f t="shared" si="176"/>
        <v/>
      </c>
      <c r="BY207" s="57" t="str">
        <f t="shared" si="177"/>
        <v/>
      </c>
      <c r="CA207" s="58">
        <f t="shared" si="178"/>
        <v>6</v>
      </c>
      <c r="CB207" s="59" t="str">
        <f t="shared" si="179"/>
        <v>Slow-inaccurate</v>
      </c>
      <c r="CI207">
        <f t="shared" si="180"/>
        <v>5</v>
      </c>
      <c r="CJ207">
        <f t="shared" si="181"/>
        <v>-3.741524859396435</v>
      </c>
      <c r="CK207">
        <f t="shared" si="182"/>
        <v>-1.5105979598401191</v>
      </c>
    </row>
    <row r="208" spans="2:89" x14ac:dyDescent="0.3">
      <c r="B208" s="22">
        <v>3</v>
      </c>
      <c r="C208" s="22">
        <v>73</v>
      </c>
      <c r="D208" s="22">
        <v>13</v>
      </c>
      <c r="E208" s="23">
        <v>1</v>
      </c>
      <c r="F208" s="22">
        <v>24</v>
      </c>
      <c r="G208" s="22">
        <v>29</v>
      </c>
      <c r="J208">
        <f t="shared" si="139"/>
        <v>0.75055555555555564</v>
      </c>
      <c r="K208">
        <f t="shared" si="147"/>
        <v>1.101577450217945</v>
      </c>
      <c r="L208" s="33">
        <f t="shared" si="148"/>
        <v>26.570234592259208</v>
      </c>
      <c r="M208">
        <f t="shared" si="140"/>
        <v>26.572950780314954</v>
      </c>
      <c r="O208" s="33">
        <f t="shared" si="141"/>
        <v>27.25925925925926</v>
      </c>
      <c r="P208" s="33">
        <f t="shared" si="142"/>
        <v>-0.57870370370370416</v>
      </c>
      <c r="Q208" s="33">
        <f t="shared" si="143"/>
        <v>0.5</v>
      </c>
      <c r="S208">
        <f>'Parameters from R'!D$17+'Parameters from R'!D$18*Computation!$O208+'Parameters from R'!D$19*Computation!$P208+'Parameters from R'!D$20*Computation!$O208*Computation!$P208+'Parameters from R'!D$21*Computation!$Q208+'Parameters from R'!D$22*Computation!$O208*Computation!$Q208+'Parameters from R'!D$23*Computation!$P208*Computation!$Q208+'Parameters from R'!D$24*Computation!$O208*Computation!$P208*Computation!$Q208</f>
        <v>26.517859627914952</v>
      </c>
      <c r="T208">
        <f>'Parameters from R'!E$17+'Parameters from R'!E$18*Computation!$O208+'Parameters from R'!E$19*Computation!$P208+'Parameters from R'!E$20*Computation!$O208*Computation!$P208+'Parameters from R'!E$21*Computation!$Q208+'Parameters from R'!E$22*Computation!$O208*Computation!$Q208+'Parameters from R'!E$23*Computation!$P208*Computation!$Q208+'Parameters from R'!E$24*Computation!$O208*Computation!$P208*Computation!$Q208</f>
        <v>29.876653713991772</v>
      </c>
      <c r="U208">
        <f>'Parameters from R'!F$17+'Parameters from R'!F$18*Computation!$O208+'Parameters from R'!F$19*Computation!$P208+'Parameters from R'!F$20*Computation!$O208*Computation!$P208+'Parameters from R'!F$21*Computation!$Q208+'Parameters from R'!F$22*Computation!$O208*Computation!$Q208+'Parameters from R'!F$23*Computation!$P208*Computation!$Q208+'Parameters from R'!F$24*Computation!$O208*Computation!$P208*Computation!$Q208</f>
        <v>27.760212081618654</v>
      </c>
      <c r="V208">
        <f t="shared" si="144"/>
        <v>-2.5178596279149517</v>
      </c>
      <c r="W208">
        <f t="shared" si="145"/>
        <v>-0.87665371399177161</v>
      </c>
      <c r="X208">
        <f t="shared" si="146"/>
        <v>-1.1899774893594461</v>
      </c>
      <c r="Z208" s="21">
        <f>IF(F208="","",V208/'Parameters from R'!$D$25)</f>
        <v>-0.61788269584512112</v>
      </c>
      <c r="AA208" s="21">
        <f t="shared" si="149"/>
        <v>26.832633319028286</v>
      </c>
      <c r="AB208" s="21">
        <f t="shared" si="150"/>
        <v>3</v>
      </c>
      <c r="AD208" s="21">
        <f>IF(G208="","",X208/'Parameters from R'!$F$25)</f>
        <v>-0.37650366682257991</v>
      </c>
      <c r="AE208" s="21">
        <f t="shared" si="151"/>
        <v>35.327124498509647</v>
      </c>
      <c r="AF208" s="21">
        <f t="shared" si="152"/>
        <v>3</v>
      </c>
      <c r="AI208">
        <f t="shared" si="153"/>
        <v>-0.61788269584512112</v>
      </c>
      <c r="AJ208">
        <f t="shared" si="154"/>
        <v>-0.37650366682257991</v>
      </c>
      <c r="AL208" s="48">
        <f t="shared" si="155"/>
        <v>0.61920424565558274</v>
      </c>
      <c r="AM208" s="45">
        <f t="shared" si="156"/>
        <v>0.82554876100339203</v>
      </c>
      <c r="AO208" s="60">
        <f t="shared" si="157"/>
        <v>-0.61788269584512112</v>
      </c>
      <c r="AP208" s="60">
        <f t="shared" si="158"/>
        <v>-0.37650366682257991</v>
      </c>
      <c r="AQ208" s="21">
        <f t="shared" si="159"/>
        <v>-0.85395221958016831</v>
      </c>
      <c r="AR208" s="21">
        <f t="shared" si="160"/>
        <v>-0.52035142612863483</v>
      </c>
      <c r="AT208" s="55">
        <f t="shared" si="161"/>
        <v>1.9255919710988454</v>
      </c>
      <c r="AV208" s="55">
        <f t="shared" si="162"/>
        <v>1.9858395843018586</v>
      </c>
      <c r="AX208" s="55">
        <f t="shared" si="163"/>
        <v>1.7437611224755729</v>
      </c>
      <c r="AZ208" s="55">
        <f t="shared" si="164"/>
        <v>1.2362108369863192</v>
      </c>
      <c r="BB208" s="55">
        <f t="shared" si="165"/>
        <v>0.54045865784504132</v>
      </c>
      <c r="BD208" s="55">
        <f t="shared" si="166"/>
        <v>0.23757345268321062</v>
      </c>
      <c r="BF208" s="55">
        <f t="shared" si="167"/>
        <v>0.97943715864915526</v>
      </c>
      <c r="BH208" s="55">
        <f t="shared" si="168"/>
        <v>1.5721904358307182</v>
      </c>
      <c r="BJ208" s="56">
        <f t="shared" si="169"/>
        <v>0.23757345268321062</v>
      </c>
      <c r="BK208" s="57" t="str">
        <f t="shared" si="170"/>
        <v/>
      </c>
      <c r="BM208" s="57" t="str">
        <f t="shared" si="171"/>
        <v/>
      </c>
      <c r="BO208" s="57" t="str">
        <f t="shared" si="172"/>
        <v/>
      </c>
      <c r="BQ208" s="57" t="str">
        <f t="shared" si="173"/>
        <v/>
      </c>
      <c r="BS208" s="57" t="str">
        <f t="shared" si="174"/>
        <v/>
      </c>
      <c r="BU208" s="57">
        <f t="shared" si="175"/>
        <v>6</v>
      </c>
      <c r="BW208" s="57" t="str">
        <f t="shared" si="176"/>
        <v/>
      </c>
      <c r="BY208" s="57" t="str">
        <f t="shared" si="177"/>
        <v/>
      </c>
      <c r="CA208" s="58">
        <f t="shared" si="178"/>
        <v>6</v>
      </c>
      <c r="CB208" s="59" t="str">
        <f t="shared" si="179"/>
        <v>Slow-inaccurate</v>
      </c>
      <c r="CI208">
        <f t="shared" si="180"/>
        <v>13</v>
      </c>
      <c r="CJ208">
        <f t="shared" si="181"/>
        <v>-2.5178596279149517</v>
      </c>
      <c r="CK208">
        <f t="shared" si="182"/>
        <v>-1.1899774893594461</v>
      </c>
    </row>
    <row r="209" spans="2:89" x14ac:dyDescent="0.3">
      <c r="B209" s="3">
        <v>127</v>
      </c>
      <c r="C209" s="3">
        <v>74</v>
      </c>
      <c r="D209" s="3">
        <v>7</v>
      </c>
      <c r="E209" s="26">
        <v>1</v>
      </c>
      <c r="F209" s="28">
        <v>22</v>
      </c>
      <c r="G209" s="27">
        <v>31</v>
      </c>
      <c r="J209">
        <f t="shared" si="139"/>
        <v>0.79611111111111121</v>
      </c>
      <c r="K209">
        <f t="shared" si="147"/>
        <v>1.3621635797736023</v>
      </c>
      <c r="L209" s="33">
        <f t="shared" si="148"/>
        <v>28.597585698020296</v>
      </c>
      <c r="M209">
        <f t="shared" si="140"/>
        <v>28.600934947570003</v>
      </c>
      <c r="O209" s="33">
        <f t="shared" si="141"/>
        <v>28.25925925925926</v>
      </c>
      <c r="P209" s="33">
        <f t="shared" si="142"/>
        <v>-6.5787037037037042</v>
      </c>
      <c r="Q209" s="33">
        <f t="shared" si="143"/>
        <v>0.5</v>
      </c>
      <c r="S209">
        <f>'Parameters from R'!D$17+'Parameters from R'!D$18*Computation!$O209+'Parameters from R'!D$19*Computation!$P209+'Parameters from R'!D$20*Computation!$O209*Computation!$P209+'Parameters from R'!D$21*Computation!$Q209+'Parameters from R'!D$22*Computation!$O209*Computation!$Q209+'Parameters from R'!D$23*Computation!$P209*Computation!$Q209+'Parameters from R'!D$24*Computation!$O209*Computation!$P209*Computation!$Q209</f>
        <v>23.420072914951991</v>
      </c>
      <c r="T209">
        <f>'Parameters from R'!E$17+'Parameters from R'!E$18*Computation!$O209+'Parameters from R'!E$19*Computation!$P209+'Parameters from R'!E$20*Computation!$O209*Computation!$P209+'Parameters from R'!E$21*Computation!$Q209+'Parameters from R'!E$22*Computation!$O209*Computation!$Q209+'Parameters from R'!E$23*Computation!$P209*Computation!$Q209+'Parameters from R'!E$24*Computation!$O209*Computation!$P209*Computation!$Q209</f>
        <v>28.538953991769546</v>
      </c>
      <c r="U209">
        <f>'Parameters from R'!F$17+'Parameters from R'!F$18*Computation!$O209+'Parameters from R'!F$19*Computation!$P209+'Parameters from R'!F$20*Computation!$O209*Computation!$P209+'Parameters from R'!F$21*Computation!$Q209+'Parameters from R'!F$22*Computation!$O209*Computation!$Q209+'Parameters from R'!F$23*Computation!$P209*Computation!$Q209+'Parameters from R'!F$24*Computation!$O209*Computation!$P209*Computation!$Q209</f>
        <v>26.512144118655691</v>
      </c>
      <c r="V209">
        <f t="shared" si="144"/>
        <v>-1.4200729149519908</v>
      </c>
      <c r="W209">
        <f t="shared" si="145"/>
        <v>2.4610460082304542</v>
      </c>
      <c r="X209">
        <f t="shared" si="146"/>
        <v>2.0854415793646055</v>
      </c>
      <c r="Z209" s="21">
        <f>IF(F209="","",V209/'Parameters from R'!$D$25)</f>
        <v>-0.34848586126851933</v>
      </c>
      <c r="AA209" s="21">
        <f t="shared" si="149"/>
        <v>36.373766512603666</v>
      </c>
      <c r="AB209" s="21">
        <f t="shared" si="150"/>
        <v>3</v>
      </c>
      <c r="AD209" s="21">
        <f>IF(G209="","",X209/'Parameters from R'!$F$25)</f>
        <v>0.65982458373872221</v>
      </c>
      <c r="AE209" s="21">
        <f t="shared" si="151"/>
        <v>74.531679734181523</v>
      </c>
      <c r="AF209" s="21">
        <f t="shared" si="152"/>
        <v>4</v>
      </c>
      <c r="AI209">
        <f t="shared" si="153"/>
        <v>-0.34848586126851933</v>
      </c>
      <c r="AJ209">
        <f t="shared" si="154"/>
        <v>0.65982458373872221</v>
      </c>
      <c r="AL209" s="48">
        <f t="shared" si="155"/>
        <v>1.0831782765944962</v>
      </c>
      <c r="AM209" s="45">
        <f t="shared" si="156"/>
        <v>0.55619429772175211</v>
      </c>
      <c r="AO209" s="60">
        <f t="shared" si="157"/>
        <v>-0.34848586126851933</v>
      </c>
      <c r="AP209" s="60">
        <f t="shared" si="158"/>
        <v>0.65982458373872221</v>
      </c>
      <c r="AQ209" s="21">
        <f t="shared" si="159"/>
        <v>-0.46701551366447142</v>
      </c>
      <c r="AR209" s="21">
        <f t="shared" si="160"/>
        <v>0.88424912213510842</v>
      </c>
      <c r="AT209" s="55">
        <f t="shared" si="161"/>
        <v>1.7129013478098913</v>
      </c>
      <c r="AV209" s="55">
        <f t="shared" si="162"/>
        <v>1.1874100270011869</v>
      </c>
      <c r="AX209" s="55">
        <f t="shared" si="163"/>
        <v>0.48114629348025029</v>
      </c>
      <c r="AZ209" s="55">
        <f t="shared" si="164"/>
        <v>0.29836760162104287</v>
      </c>
      <c r="BB209" s="55">
        <f t="shared" si="165"/>
        <v>1.0324577340845762</v>
      </c>
      <c r="BD209" s="55">
        <f t="shared" si="166"/>
        <v>1.6093655357863983</v>
      </c>
      <c r="BF209" s="55">
        <f t="shared" si="167"/>
        <v>1.9412620235996523</v>
      </c>
      <c r="BH209" s="55">
        <f t="shared" si="168"/>
        <v>1.9776189659039243</v>
      </c>
      <c r="BJ209" s="56">
        <f t="shared" si="169"/>
        <v>0.29836760162104287</v>
      </c>
      <c r="BK209" s="57" t="str">
        <f t="shared" si="170"/>
        <v/>
      </c>
      <c r="BM209" s="57" t="str">
        <f t="shared" si="171"/>
        <v/>
      </c>
      <c r="BO209" s="57" t="str">
        <f t="shared" si="172"/>
        <v/>
      </c>
      <c r="BQ209" s="57">
        <f t="shared" si="173"/>
        <v>4</v>
      </c>
      <c r="BS209" s="57" t="str">
        <f t="shared" si="174"/>
        <v/>
      </c>
      <c r="BU209" s="57" t="str">
        <f t="shared" si="175"/>
        <v/>
      </c>
      <c r="BW209" s="57" t="str">
        <f t="shared" si="176"/>
        <v/>
      </c>
      <c r="BY209" s="57" t="str">
        <f t="shared" si="177"/>
        <v/>
      </c>
      <c r="CA209" s="58">
        <f t="shared" si="178"/>
        <v>4</v>
      </c>
      <c r="CB209" s="59" t="str">
        <f t="shared" si="179"/>
        <v>Slow-hyperaccurate</v>
      </c>
      <c r="CI209">
        <f t="shared" si="180"/>
        <v>7</v>
      </c>
      <c r="CJ209">
        <f t="shared" si="181"/>
        <v>-1.4200729149519908</v>
      </c>
      <c r="CK209">
        <f t="shared" si="182"/>
        <v>2.0854415793646055</v>
      </c>
    </row>
    <row r="210" spans="2:89" x14ac:dyDescent="0.3">
      <c r="B210" s="22">
        <v>12</v>
      </c>
      <c r="C210" s="22">
        <v>75</v>
      </c>
      <c r="D210" s="22">
        <v>8</v>
      </c>
      <c r="E210" s="23">
        <v>1</v>
      </c>
      <c r="F210" s="22">
        <v>33</v>
      </c>
      <c r="G210" s="22">
        <v>32</v>
      </c>
      <c r="J210">
        <f t="shared" si="139"/>
        <v>0.81888888888888878</v>
      </c>
      <c r="K210">
        <f t="shared" si="147"/>
        <v>1.5088376913825734</v>
      </c>
      <c r="L210" s="33">
        <f t="shared" si="148"/>
        <v>29.738705230606403</v>
      </c>
      <c r="M210">
        <f t="shared" si="140"/>
        <v>29.742488137206898</v>
      </c>
      <c r="O210" s="33">
        <f t="shared" si="141"/>
        <v>29.25925925925926</v>
      </c>
      <c r="P210" s="33">
        <f t="shared" si="142"/>
        <v>-5.5787037037037042</v>
      </c>
      <c r="Q210" s="33">
        <f t="shared" si="143"/>
        <v>0.5</v>
      </c>
      <c r="S210">
        <f>'Parameters from R'!D$17+'Parameters from R'!D$18*Computation!$O210+'Parameters from R'!D$19*Computation!$P210+'Parameters from R'!D$20*Computation!$O210*Computation!$P210+'Parameters from R'!D$21*Computation!$Q210+'Parameters from R'!D$22*Computation!$O210*Computation!$Q210+'Parameters from R'!D$23*Computation!$P210*Computation!$Q210+'Parameters from R'!D$24*Computation!$O210*Computation!$P210*Computation!$Q210</f>
        <v>23.817816942729767</v>
      </c>
      <c r="T210">
        <f>'Parameters from R'!E$17+'Parameters from R'!E$18*Computation!$O210+'Parameters from R'!E$19*Computation!$P210+'Parameters from R'!E$20*Computation!$O210*Computation!$P210+'Parameters from R'!E$21*Computation!$Q210+'Parameters from R'!E$22*Computation!$O210*Computation!$Q210+'Parameters from R'!E$23*Computation!$P210*Computation!$Q210+'Parameters from R'!E$24*Computation!$O210*Computation!$P210*Computation!$Q210</f>
        <v>28.688229825102884</v>
      </c>
      <c r="U210">
        <f>'Parameters from R'!F$17+'Parameters from R'!F$18*Computation!$O210+'Parameters from R'!F$19*Computation!$P210+'Parameters from R'!F$20*Computation!$O210*Computation!$P210+'Parameters from R'!F$21*Computation!$Q210+'Parameters from R'!F$22*Computation!$O210*Computation!$Q210+'Parameters from R'!F$23*Computation!$P210*Computation!$Q210+'Parameters from R'!F$24*Computation!$O210*Computation!$P210*Computation!$Q210</f>
        <v>26.647516896433469</v>
      </c>
      <c r="V210">
        <f t="shared" si="144"/>
        <v>9.1821830572702332</v>
      </c>
      <c r="W210">
        <f t="shared" si="145"/>
        <v>3.3117701748971164</v>
      </c>
      <c r="X210">
        <f t="shared" si="146"/>
        <v>3.0911883341729336</v>
      </c>
      <c r="Z210" s="21">
        <f>IF(F210="","",V210/'Parameters from R'!$D$25)</f>
        <v>2.2533075149498236</v>
      </c>
      <c r="AA210" s="21">
        <f t="shared" si="149"/>
        <v>98.788011687130648</v>
      </c>
      <c r="AB210" s="21">
        <f t="shared" si="150"/>
        <v>4</v>
      </c>
      <c r="AD210" s="21">
        <f>IF(G210="","",X210/'Parameters from R'!$F$25)</f>
        <v>0.97803845288012825</v>
      </c>
      <c r="AE210" s="21">
        <f t="shared" si="151"/>
        <v>83.597234691555627</v>
      </c>
      <c r="AF210" s="21">
        <f t="shared" si="152"/>
        <v>4</v>
      </c>
      <c r="AI210">
        <f t="shared" si="153"/>
        <v>2.2533075149498236</v>
      </c>
      <c r="AJ210">
        <f t="shared" si="154"/>
        <v>0.97803845288012825</v>
      </c>
      <c r="AL210" s="48">
        <f t="shared" si="155"/>
        <v>2.2769625511148246</v>
      </c>
      <c r="AM210" s="45">
        <f t="shared" si="156"/>
        <v>7.484924690252226E-2</v>
      </c>
      <c r="AO210" s="60">
        <f t="shared" si="157"/>
        <v>2.2533075149498236</v>
      </c>
      <c r="AP210" s="60">
        <f t="shared" si="158"/>
        <v>0.97803845288012825</v>
      </c>
      <c r="AQ210" s="21">
        <f t="shared" si="159"/>
        <v>0.91731705607237801</v>
      </c>
      <c r="AR210" s="21">
        <f t="shared" si="160"/>
        <v>0.39815752992842635</v>
      </c>
      <c r="AT210" s="55">
        <f t="shared" si="161"/>
        <v>0.40665204764668778</v>
      </c>
      <c r="AV210" s="55">
        <f t="shared" si="162"/>
        <v>0.37368168207784835</v>
      </c>
      <c r="AX210" s="55">
        <f t="shared" si="163"/>
        <v>1.0971257631389153</v>
      </c>
      <c r="AZ210" s="55">
        <f t="shared" si="164"/>
        <v>1.6535423922318913</v>
      </c>
      <c r="BB210" s="55">
        <f t="shared" si="165"/>
        <v>1.9582221815066736</v>
      </c>
      <c r="BD210" s="55">
        <f t="shared" si="166"/>
        <v>1.9647803949753442</v>
      </c>
      <c r="BF210" s="55">
        <f t="shared" si="167"/>
        <v>1.6722186040876512</v>
      </c>
      <c r="BH210" s="55">
        <f t="shared" si="168"/>
        <v>1.125076689427007</v>
      </c>
      <c r="BJ210" s="56">
        <f t="shared" si="169"/>
        <v>0.37368168207784835</v>
      </c>
      <c r="BK210" s="57" t="str">
        <f t="shared" si="170"/>
        <v/>
      </c>
      <c r="BM210" s="57">
        <f t="shared" si="171"/>
        <v>2</v>
      </c>
      <c r="BO210" s="57" t="str">
        <f t="shared" si="172"/>
        <v/>
      </c>
      <c r="BQ210" s="57" t="str">
        <f t="shared" si="173"/>
        <v/>
      </c>
      <c r="BS210" s="57" t="str">
        <f t="shared" si="174"/>
        <v/>
      </c>
      <c r="BU210" s="57" t="str">
        <f t="shared" si="175"/>
        <v/>
      </c>
      <c r="BW210" s="57" t="str">
        <f t="shared" si="176"/>
        <v/>
      </c>
      <c r="BY210" s="57" t="str">
        <f t="shared" si="177"/>
        <v/>
      </c>
      <c r="CA210" s="58">
        <f t="shared" si="178"/>
        <v>2</v>
      </c>
      <c r="CB210" s="59" t="str">
        <f t="shared" si="179"/>
        <v>Fast-hyperaccurate</v>
      </c>
      <c r="CI210">
        <f t="shared" si="180"/>
        <v>8</v>
      </c>
      <c r="CJ210">
        <f t="shared" si="181"/>
        <v>9.1821830572702332</v>
      </c>
      <c r="CK210">
        <f t="shared" si="182"/>
        <v>3.0911883341729336</v>
      </c>
    </row>
    <row r="211" spans="2:89" x14ac:dyDescent="0.3">
      <c r="B211" s="22">
        <v>5</v>
      </c>
      <c r="C211" s="22">
        <v>76</v>
      </c>
      <c r="D211" s="22">
        <v>10</v>
      </c>
      <c r="E211" s="23">
        <v>1</v>
      </c>
      <c r="F211" s="22">
        <v>21</v>
      </c>
      <c r="G211" s="22">
        <v>25</v>
      </c>
      <c r="J211">
        <f t="shared" si="139"/>
        <v>0.6594444444444445</v>
      </c>
      <c r="K211">
        <f t="shared" si="147"/>
        <v>0.66081945867345693</v>
      </c>
      <c r="L211" s="33">
        <f t="shared" si="148"/>
        <v>23.141152610595633</v>
      </c>
      <c r="M211">
        <f t="shared" si="140"/>
        <v>23.143100066297499</v>
      </c>
      <c r="O211" s="33">
        <f t="shared" si="141"/>
        <v>30.25925925925926</v>
      </c>
      <c r="P211" s="33">
        <f t="shared" si="142"/>
        <v>-3.5787037037037042</v>
      </c>
      <c r="Q211" s="33">
        <f t="shared" si="143"/>
        <v>0.5</v>
      </c>
      <c r="S211">
        <f>'Parameters from R'!D$17+'Parameters from R'!D$18*Computation!$O211+'Parameters from R'!D$19*Computation!$P211+'Parameters from R'!D$20*Computation!$O211*Computation!$P211+'Parameters from R'!D$21*Computation!$Q211+'Parameters from R'!D$22*Computation!$O211*Computation!$Q211+'Parameters from R'!D$23*Computation!$P211*Computation!$Q211+'Parameters from R'!D$24*Computation!$O211*Computation!$P211*Computation!$Q211</f>
        <v>24.806803933470505</v>
      </c>
      <c r="T211">
        <f>'Parameters from R'!E$17+'Parameters from R'!E$18*Computation!$O211+'Parameters from R'!E$19*Computation!$P211+'Parameters from R'!E$20*Computation!$O211*Computation!$P211+'Parameters from R'!E$21*Computation!$Q211+'Parameters from R'!E$22*Computation!$O211*Computation!$Q211+'Parameters from R'!E$23*Computation!$P211*Computation!$Q211+'Parameters from R'!E$24*Computation!$O211*Computation!$P211*Computation!$Q211</f>
        <v>29.089247880658437</v>
      </c>
      <c r="U211">
        <f>'Parameters from R'!F$17+'Parameters from R'!F$18*Computation!$O211+'Parameters from R'!F$19*Computation!$P211+'Parameters from R'!F$20*Computation!$O211*Computation!$P211+'Parameters from R'!F$21*Computation!$Q211+'Parameters from R'!F$22*Computation!$O211*Computation!$Q211+'Parameters from R'!F$23*Computation!$P211*Computation!$Q211+'Parameters from R'!F$24*Computation!$O211*Computation!$P211*Computation!$Q211</f>
        <v>27.017672637174211</v>
      </c>
      <c r="V211">
        <f t="shared" si="144"/>
        <v>-3.8068039334705048</v>
      </c>
      <c r="W211">
        <f t="shared" si="145"/>
        <v>-4.0892478806584371</v>
      </c>
      <c r="X211">
        <f t="shared" si="146"/>
        <v>-3.8765200265785786</v>
      </c>
      <c r="Z211" s="21">
        <f>IF(F211="","",V211/'Parameters from R'!$D$25)</f>
        <v>-0.93418959932821877</v>
      </c>
      <c r="AA211" s="21">
        <f t="shared" si="149"/>
        <v>17.510304989222323</v>
      </c>
      <c r="AB211" s="21">
        <f t="shared" si="150"/>
        <v>2</v>
      </c>
      <c r="AD211" s="21">
        <f>IF(G211="","",X211/'Parameters from R'!$F$25)</f>
        <v>-1.2265139614562357</v>
      </c>
      <c r="AE211" s="21">
        <f t="shared" si="151"/>
        <v>11.000266233980552</v>
      </c>
      <c r="AF211" s="21">
        <f t="shared" si="152"/>
        <v>2</v>
      </c>
      <c r="AI211">
        <f t="shared" si="153"/>
        <v>-0.93418959932821877</v>
      </c>
      <c r="AJ211">
        <f t="shared" si="154"/>
        <v>-1.2265139614562357</v>
      </c>
      <c r="AL211" s="48">
        <f t="shared" si="155"/>
        <v>1.2638261344527264</v>
      </c>
      <c r="AM211" s="45">
        <f t="shared" si="156"/>
        <v>0.44994575448950103</v>
      </c>
      <c r="AO211" s="60">
        <f t="shared" si="157"/>
        <v>-0.93418959932821877</v>
      </c>
      <c r="AP211" s="60">
        <f t="shared" si="158"/>
        <v>-1.2265139614562357</v>
      </c>
      <c r="AQ211" s="21">
        <f t="shared" si="159"/>
        <v>-0.60592123131142017</v>
      </c>
      <c r="AR211" s="21">
        <f t="shared" si="160"/>
        <v>-0.79552464540456092</v>
      </c>
      <c r="AT211" s="55">
        <f t="shared" si="161"/>
        <v>1.7921613941335865</v>
      </c>
      <c r="AV211" s="55">
        <f t="shared" si="162"/>
        <v>1.9954808357344835</v>
      </c>
      <c r="AX211" s="55">
        <f t="shared" si="163"/>
        <v>1.8950064091736265</v>
      </c>
      <c r="AZ211" s="55">
        <f t="shared" si="164"/>
        <v>1.506034435091961</v>
      </c>
      <c r="BB211" s="55">
        <f t="shared" si="165"/>
        <v>0.8877823705036948</v>
      </c>
      <c r="BD211" s="55">
        <f t="shared" si="166"/>
        <v>0.13437348777347016</v>
      </c>
      <c r="BF211" s="55">
        <f t="shared" si="167"/>
        <v>0.63949254037156533</v>
      </c>
      <c r="BH211" s="55">
        <f t="shared" si="168"/>
        <v>1.3160016262593439</v>
      </c>
      <c r="BJ211" s="56">
        <f t="shared" si="169"/>
        <v>0.13437348777347016</v>
      </c>
      <c r="BK211" s="57" t="str">
        <f t="shared" si="170"/>
        <v/>
      </c>
      <c r="BM211" s="57" t="str">
        <f t="shared" si="171"/>
        <v/>
      </c>
      <c r="BO211" s="57" t="str">
        <f t="shared" si="172"/>
        <v/>
      </c>
      <c r="BQ211" s="57" t="str">
        <f t="shared" si="173"/>
        <v/>
      </c>
      <c r="BS211" s="57" t="str">
        <f t="shared" si="174"/>
        <v/>
      </c>
      <c r="BU211" s="57">
        <f t="shared" si="175"/>
        <v>6</v>
      </c>
      <c r="BW211" s="57" t="str">
        <f t="shared" si="176"/>
        <v/>
      </c>
      <c r="BY211" s="57" t="str">
        <f t="shared" si="177"/>
        <v/>
      </c>
      <c r="CA211" s="58">
        <f t="shared" si="178"/>
        <v>6</v>
      </c>
      <c r="CB211" s="59" t="str">
        <f t="shared" si="179"/>
        <v>Slow-inaccurate</v>
      </c>
      <c r="CI211">
        <f t="shared" si="180"/>
        <v>10</v>
      </c>
      <c r="CJ211">
        <f t="shared" si="181"/>
        <v>-3.8068039334705048</v>
      </c>
      <c r="CK211">
        <f t="shared" si="182"/>
        <v>-3.8765200265785786</v>
      </c>
    </row>
    <row r="212" spans="2:89" x14ac:dyDescent="0.3">
      <c r="B212" s="22">
        <v>11</v>
      </c>
      <c r="C212" s="22">
        <v>77</v>
      </c>
      <c r="D212" s="22">
        <v>5</v>
      </c>
      <c r="E212" s="23">
        <v>1</v>
      </c>
      <c r="F212" s="22">
        <v>19</v>
      </c>
      <c r="G212" s="22">
        <v>29</v>
      </c>
      <c r="J212">
        <f t="shared" si="139"/>
        <v>0.75055555555555564</v>
      </c>
      <c r="K212">
        <f t="shared" si="147"/>
        <v>1.101577450217945</v>
      </c>
      <c r="L212" s="33">
        <f t="shared" si="148"/>
        <v>26.570234592259208</v>
      </c>
      <c r="M212">
        <f t="shared" si="140"/>
        <v>26.572950780314954</v>
      </c>
      <c r="O212" s="33">
        <f t="shared" si="141"/>
        <v>31.25925925925926</v>
      </c>
      <c r="P212" s="33">
        <f t="shared" si="142"/>
        <v>-8.5787037037037042</v>
      </c>
      <c r="Q212" s="33">
        <f t="shared" si="143"/>
        <v>0.5</v>
      </c>
      <c r="S212">
        <f>'Parameters from R'!D$17+'Parameters from R'!D$18*Computation!$O212+'Parameters from R'!D$19*Computation!$P212+'Parameters from R'!D$20*Computation!$O212*Computation!$P212+'Parameters from R'!D$21*Computation!$Q212+'Parameters from R'!D$22*Computation!$O212*Computation!$Q212+'Parameters from R'!D$23*Computation!$P212*Computation!$Q212+'Parameters from R'!D$24*Computation!$O212*Computation!$P212*Computation!$Q212</f>
        <v>21.871480183470506</v>
      </c>
      <c r="T212">
        <f>'Parameters from R'!E$17+'Parameters from R'!E$18*Computation!$O212+'Parameters from R'!E$19*Computation!$P212+'Parameters from R'!E$20*Computation!$O212*Computation!$P212+'Parameters from R'!E$21*Computation!$Q212+'Parameters from R'!E$22*Computation!$O212*Computation!$Q212+'Parameters from R'!E$23*Computation!$P212*Computation!$Q212+'Parameters from R'!E$24*Computation!$O212*Computation!$P212*Computation!$Q212</f>
        <v>27.819810380658438</v>
      </c>
      <c r="U212">
        <f>'Parameters from R'!F$17+'Parameters from R'!F$18*Computation!$O212+'Parameters from R'!F$19*Computation!$P212+'Parameters from R'!F$20*Computation!$O212*Computation!$P212+'Parameters from R'!F$21*Computation!$Q212+'Parameters from R'!F$22*Computation!$O212*Computation!$Q212+'Parameters from R'!F$23*Computation!$P212*Computation!$Q212+'Parameters from R'!F$24*Computation!$O212*Computation!$P212*Computation!$Q212</f>
        <v>25.831027637174213</v>
      </c>
      <c r="V212">
        <f t="shared" si="144"/>
        <v>-2.8714801834705064</v>
      </c>
      <c r="W212">
        <f t="shared" si="145"/>
        <v>1.1801896193415615</v>
      </c>
      <c r="X212">
        <f t="shared" si="146"/>
        <v>0.73920695508499534</v>
      </c>
      <c r="Z212" s="21">
        <f>IF(F212="","",V212/'Parameters from R'!$D$25)</f>
        <v>-0.70466117219483437</v>
      </c>
      <c r="AA212" s="21">
        <f t="shared" si="149"/>
        <v>24.051056001588449</v>
      </c>
      <c r="AB212" s="21">
        <f t="shared" si="150"/>
        <v>2</v>
      </c>
      <c r="AD212" s="21">
        <f>IF(G212="","",X212/'Parameters from R'!$F$25)</f>
        <v>0.23388184366417622</v>
      </c>
      <c r="AE212" s="21">
        <f t="shared" si="151"/>
        <v>59.246164550251223</v>
      </c>
      <c r="AF212" s="21">
        <f t="shared" si="152"/>
        <v>4</v>
      </c>
      <c r="AI212">
        <f t="shared" si="153"/>
        <v>-0.70466117219483437</v>
      </c>
      <c r="AJ212">
        <f t="shared" si="154"/>
        <v>0.23388184366417622</v>
      </c>
      <c r="AL212" s="48">
        <f t="shared" si="155"/>
        <v>1.0299477622207127</v>
      </c>
      <c r="AM212" s="45">
        <f t="shared" si="156"/>
        <v>0.58837181266893968</v>
      </c>
      <c r="AO212" s="60">
        <f t="shared" si="157"/>
        <v>-0.70466117219483437</v>
      </c>
      <c r="AP212" s="60">
        <f t="shared" si="158"/>
        <v>0.23388184366417622</v>
      </c>
      <c r="AQ212" s="21">
        <f t="shared" si="159"/>
        <v>-0.94908868390592604</v>
      </c>
      <c r="AR212" s="21">
        <f t="shared" si="160"/>
        <v>0.31500900000113813</v>
      </c>
      <c r="AT212" s="55">
        <f t="shared" si="161"/>
        <v>1.9743802490431908</v>
      </c>
      <c r="AV212" s="55">
        <f t="shared" si="162"/>
        <v>1.7019765241046647</v>
      </c>
      <c r="AX212" s="55">
        <f t="shared" si="163"/>
        <v>1.1704623018268139</v>
      </c>
      <c r="AZ212" s="55">
        <f t="shared" si="164"/>
        <v>0.46075580436301827</v>
      </c>
      <c r="BB212" s="55">
        <f t="shared" si="165"/>
        <v>0.31909658755327946</v>
      </c>
      <c r="BD212" s="55">
        <f t="shared" si="166"/>
        <v>1.0503694166323598</v>
      </c>
      <c r="BF212" s="55">
        <f t="shared" si="167"/>
        <v>1.6217330236516354</v>
      </c>
      <c r="BH212" s="55">
        <f t="shared" si="168"/>
        <v>1.9462024788664174</v>
      </c>
      <c r="BJ212" s="56">
        <f t="shared" si="169"/>
        <v>0.31909658755327946</v>
      </c>
      <c r="BK212" s="57" t="str">
        <f t="shared" si="170"/>
        <v/>
      </c>
      <c r="BM212" s="57" t="str">
        <f t="shared" si="171"/>
        <v/>
      </c>
      <c r="BO212" s="57" t="str">
        <f t="shared" si="172"/>
        <v/>
      </c>
      <c r="BQ212" s="57" t="str">
        <f t="shared" si="173"/>
        <v/>
      </c>
      <c r="BS212" s="57">
        <f t="shared" si="174"/>
        <v>5</v>
      </c>
      <c r="BU212" s="57" t="str">
        <f t="shared" si="175"/>
        <v/>
      </c>
      <c r="BW212" s="57" t="str">
        <f t="shared" si="176"/>
        <v/>
      </c>
      <c r="BY212" s="57" t="str">
        <f t="shared" si="177"/>
        <v/>
      </c>
      <c r="CA212" s="58">
        <f t="shared" si="178"/>
        <v>5</v>
      </c>
      <c r="CB212" s="59" t="str">
        <f t="shared" si="179"/>
        <v>Slow</v>
      </c>
      <c r="CI212">
        <f t="shared" si="180"/>
        <v>5</v>
      </c>
      <c r="CJ212">
        <f t="shared" si="181"/>
        <v>-2.8714801834705064</v>
      </c>
      <c r="CK212">
        <f t="shared" si="182"/>
        <v>0.73920695508499534</v>
      </c>
    </row>
    <row r="213" spans="2:89" x14ac:dyDescent="0.3">
      <c r="B213" s="22">
        <v>14</v>
      </c>
      <c r="C213" s="22">
        <v>78</v>
      </c>
      <c r="D213" s="22">
        <v>5</v>
      </c>
      <c r="E213" s="23">
        <v>1</v>
      </c>
      <c r="F213" s="22">
        <v>29</v>
      </c>
      <c r="G213" s="22">
        <v>30</v>
      </c>
      <c r="J213">
        <f t="shared" si="139"/>
        <v>0.77333333333333343</v>
      </c>
      <c r="K213">
        <f t="shared" si="147"/>
        <v>1.2272296664902038</v>
      </c>
      <c r="L213" s="33">
        <f>(K213-K$222)/K$224*36</f>
        <v>27.547804503732515</v>
      </c>
      <c r="M213">
        <f t="shared" si="140"/>
        <v>27.550806037906881</v>
      </c>
      <c r="O213" s="33">
        <f t="shared" si="141"/>
        <v>32.25925925925926</v>
      </c>
      <c r="P213" s="33">
        <f t="shared" si="142"/>
        <v>-8.5787037037037042</v>
      </c>
      <c r="Q213" s="33">
        <f t="shared" si="143"/>
        <v>0.5</v>
      </c>
      <c r="S213">
        <f>'Parameters from R'!D$17+'Parameters from R'!D$18*Computation!$O213+'Parameters from R'!D$19*Computation!$P213+'Parameters from R'!D$20*Computation!$O213*Computation!$P213+'Parameters from R'!D$21*Computation!$Q213+'Parameters from R'!D$22*Computation!$O213*Computation!$Q213+'Parameters from R'!D$23*Computation!$P213*Computation!$Q213+'Parameters from R'!D$24*Computation!$O213*Computation!$P213*Computation!$Q213</f>
        <v>21.697471248285321</v>
      </c>
      <c r="T213">
        <f>'Parameters from R'!E$17+'Parameters from R'!E$18*Computation!$O213+'Parameters from R'!E$19*Computation!$P213+'Parameters from R'!E$20*Computation!$O213*Computation!$P213+'Parameters from R'!E$21*Computation!$Q213+'Parameters from R'!E$22*Computation!$O213*Computation!$Q213+'Parameters from R'!E$23*Computation!$P213*Computation!$Q213+'Parameters from R'!E$24*Computation!$O213*Computation!$P213*Computation!$Q213</f>
        <v>27.72568399176955</v>
      </c>
      <c r="U213">
        <f>'Parameters from R'!F$17+'Parameters from R'!F$18*Computation!$O213+'Parameters from R'!F$19*Computation!$P213+'Parameters from R'!F$20*Computation!$O213*Computation!$P213+'Parameters from R'!F$21*Computation!$Q213+'Parameters from R'!F$22*Computation!$O213*Computation!$Q213+'Parameters from R'!F$23*Computation!$P213*Computation!$Q213+'Parameters from R'!F$24*Computation!$O213*Computation!$P213*Computation!$Q213</f>
        <v>25.739497451989028</v>
      </c>
      <c r="V213">
        <f t="shared" si="144"/>
        <v>7.3025287517146786</v>
      </c>
      <c r="W213">
        <f t="shared" si="145"/>
        <v>2.2743160082304499</v>
      </c>
      <c r="X213">
        <f t="shared" si="146"/>
        <v>1.8083070517434869</v>
      </c>
      <c r="Z213" s="21">
        <f>IF(F213="","",V213/'Parameters from R'!$D$25)</f>
        <v>1.7920403908030662</v>
      </c>
      <c r="AA213" s="21">
        <f t="shared" si="149"/>
        <v>96.343675188629945</v>
      </c>
      <c r="AB213" s="21">
        <f t="shared" si="150"/>
        <v>4</v>
      </c>
      <c r="AD213" s="21">
        <f>IF(G213="","",X213/'Parameters from R'!$F$25)</f>
        <v>0.57214043274805004</v>
      </c>
      <c r="AE213" s="21">
        <f t="shared" si="151"/>
        <v>71.638658056625431</v>
      </c>
      <c r="AF213" s="21">
        <f t="shared" si="152"/>
        <v>4</v>
      </c>
      <c r="AI213">
        <f t="shared" si="153"/>
        <v>1.7920403908030662</v>
      </c>
      <c r="AJ213">
        <f t="shared" si="154"/>
        <v>0.57214043274805004</v>
      </c>
      <c r="AL213" s="48">
        <f t="shared" si="155"/>
        <v>1.8625408027276822</v>
      </c>
      <c r="AM213" s="45">
        <f t="shared" si="156"/>
        <v>0.17648328301106708</v>
      </c>
      <c r="AO213" s="60">
        <f t="shared" si="157"/>
        <v>1.7920403908030662</v>
      </c>
      <c r="AP213" s="60">
        <f t="shared" si="158"/>
        <v>0.57214043274805004</v>
      </c>
      <c r="AQ213" s="21">
        <f t="shared" si="159"/>
        <v>0.95262646366398218</v>
      </c>
      <c r="AR213" s="21">
        <f t="shared" si="160"/>
        <v>0.30414276372627325</v>
      </c>
      <c r="AT213" s="55">
        <f t="shared" si="161"/>
        <v>0.30781012438195676</v>
      </c>
      <c r="AV213" s="55">
        <f t="shared" si="162"/>
        <v>0.47186853450038874</v>
      </c>
      <c r="AX213" s="55">
        <f t="shared" si="163"/>
        <v>1.179709486503967</v>
      </c>
      <c r="AZ213" s="55">
        <f t="shared" si="164"/>
        <v>1.7079503632804416</v>
      </c>
      <c r="BB213" s="55">
        <f t="shared" si="165"/>
        <v>1.9761712798560669</v>
      </c>
      <c r="BD213" s="55">
        <f t="shared" si="166"/>
        <v>1.9435380331108667</v>
      </c>
      <c r="BF213" s="55">
        <f t="shared" si="167"/>
        <v>1.6150187390406796</v>
      </c>
      <c r="BH213" s="55">
        <f t="shared" si="168"/>
        <v>1.0406274821328754</v>
      </c>
      <c r="BJ213" s="56">
        <f t="shared" si="169"/>
        <v>0.30781012438195676</v>
      </c>
      <c r="BK213" s="57">
        <f t="shared" si="170"/>
        <v>1</v>
      </c>
      <c r="BM213" s="57" t="str">
        <f t="shared" si="171"/>
        <v/>
      </c>
      <c r="BO213" s="57" t="str">
        <f t="shared" si="172"/>
        <v/>
      </c>
      <c r="BQ213" s="57" t="str">
        <f t="shared" si="173"/>
        <v/>
      </c>
      <c r="BS213" s="57" t="str">
        <f t="shared" si="174"/>
        <v/>
      </c>
      <c r="BU213" s="57" t="str">
        <f t="shared" si="175"/>
        <v/>
      </c>
      <c r="BW213" s="57" t="str">
        <f t="shared" si="176"/>
        <v/>
      </c>
      <c r="BY213" s="57" t="str">
        <f t="shared" si="177"/>
        <v/>
      </c>
      <c r="CA213" s="58">
        <f t="shared" si="178"/>
        <v>1</v>
      </c>
      <c r="CB213" s="59" t="str">
        <f t="shared" si="179"/>
        <v>Fast</v>
      </c>
      <c r="CI213">
        <f t="shared" si="180"/>
        <v>5</v>
      </c>
      <c r="CJ213">
        <f t="shared" si="181"/>
        <v>7.3025287517146786</v>
      </c>
      <c r="CK213">
        <f t="shared" si="182"/>
        <v>1.8083070517434869</v>
      </c>
    </row>
    <row r="214" spans="2:89" x14ac:dyDescent="0.3">
      <c r="B214" s="22">
        <v>2</v>
      </c>
      <c r="C214" s="22">
        <v>79</v>
      </c>
      <c r="D214" s="22">
        <v>5</v>
      </c>
      <c r="E214" s="23">
        <v>1</v>
      </c>
      <c r="F214" s="22">
        <v>21</v>
      </c>
      <c r="G214" s="22">
        <v>27</v>
      </c>
      <c r="J214">
        <f t="shared" si="139"/>
        <v>0.70500000000000007</v>
      </c>
      <c r="K214">
        <f t="shared" si="147"/>
        <v>0.87122244647244917</v>
      </c>
      <c r="L214" s="33">
        <f t="shared" si="148"/>
        <v>24.778080603260019</v>
      </c>
      <c r="M214">
        <f t="shared" si="140"/>
        <v>24.780355266863637</v>
      </c>
      <c r="O214" s="33">
        <f t="shared" si="141"/>
        <v>33.25925925925926</v>
      </c>
      <c r="P214" s="33">
        <f t="shared" si="142"/>
        <v>-8.5787037037037042</v>
      </c>
      <c r="Q214" s="33">
        <f t="shared" si="143"/>
        <v>0.5</v>
      </c>
      <c r="S214">
        <f>'Parameters from R'!D$17+'Parameters from R'!D$18*Computation!$O214+'Parameters from R'!D$19*Computation!$P214+'Parameters from R'!D$20*Computation!$O214*Computation!$P214+'Parameters from R'!D$21*Computation!$Q214+'Parameters from R'!D$22*Computation!$O214*Computation!$Q214+'Parameters from R'!D$23*Computation!$P214*Computation!$Q214+'Parameters from R'!D$24*Computation!$O214*Computation!$P214*Computation!$Q214</f>
        <v>21.523462313100136</v>
      </c>
      <c r="T214">
        <f>'Parameters from R'!E$17+'Parameters from R'!E$18*Computation!$O214+'Parameters from R'!E$19*Computation!$P214+'Parameters from R'!E$20*Computation!$O214*Computation!$P214+'Parameters from R'!E$21*Computation!$Q214+'Parameters from R'!E$22*Computation!$O214*Computation!$Q214+'Parameters from R'!E$23*Computation!$P214*Computation!$Q214+'Parameters from R'!E$24*Computation!$O214*Computation!$P214*Computation!$Q214</f>
        <v>27.631557602880658</v>
      </c>
      <c r="U214">
        <f>'Parameters from R'!F$17+'Parameters from R'!F$18*Computation!$O214+'Parameters from R'!F$19*Computation!$P214+'Parameters from R'!F$20*Computation!$O214*Computation!$P214+'Parameters from R'!F$21*Computation!$Q214+'Parameters from R'!F$22*Computation!$O214*Computation!$Q214+'Parameters from R'!F$23*Computation!$P214*Computation!$Q214+'Parameters from R'!F$24*Computation!$O214*Computation!$P214*Computation!$Q214</f>
        <v>25.647967266803839</v>
      </c>
      <c r="V214">
        <f t="shared" si="144"/>
        <v>-0.52346231310013636</v>
      </c>
      <c r="W214">
        <f t="shared" si="145"/>
        <v>-0.63155760288065821</v>
      </c>
      <c r="X214">
        <f t="shared" si="146"/>
        <v>-0.86988666354382005</v>
      </c>
      <c r="Z214" s="21">
        <f>IF(F214="","",V214/'Parameters from R'!$D$25)</f>
        <v>-0.1284576398166706</v>
      </c>
      <c r="AA214" s="21">
        <f t="shared" si="149"/>
        <v>44.889340947792647</v>
      </c>
      <c r="AB214" s="21">
        <f t="shared" si="150"/>
        <v>3</v>
      </c>
      <c r="AD214" s="21">
        <f>IF(G214="","",X214/'Parameters from R'!$F$25)</f>
        <v>-0.27522833118516105</v>
      </c>
      <c r="AE214" s="21">
        <f t="shared" si="151"/>
        <v>39.157041101424205</v>
      </c>
      <c r="AF214" s="21">
        <f t="shared" si="152"/>
        <v>3</v>
      </c>
      <c r="AI214">
        <f t="shared" si="153"/>
        <v>-0.1284576398166706</v>
      </c>
      <c r="AJ214">
        <f t="shared" si="154"/>
        <v>-0.27522833118516105</v>
      </c>
      <c r="AL214" s="48">
        <f t="shared" si="155"/>
        <v>0.27676994567760449</v>
      </c>
      <c r="AM214" s="45">
        <f t="shared" si="156"/>
        <v>0.96242339902564034</v>
      </c>
      <c r="AO214" s="60">
        <f t="shared" si="157"/>
        <v>-0.1284576398166706</v>
      </c>
      <c r="AP214" s="60">
        <f t="shared" si="158"/>
        <v>-0.27522833118516105</v>
      </c>
      <c r="AQ214" s="21">
        <f t="shared" si="159"/>
        <v>-0.42293345903607799</v>
      </c>
      <c r="AR214" s="21">
        <f t="shared" si="160"/>
        <v>-0.90616074138520142</v>
      </c>
      <c r="AT214" s="55">
        <f t="shared" si="161"/>
        <v>1.6869697442669671</v>
      </c>
      <c r="AV214" s="55">
        <f t="shared" si="162"/>
        <v>1.9696758728042536</v>
      </c>
      <c r="AX214" s="55">
        <f t="shared" si="163"/>
        <v>1.9525167048633418</v>
      </c>
      <c r="AZ214" s="55">
        <f t="shared" si="164"/>
        <v>1.6381045682149913</v>
      </c>
      <c r="BB214" s="55">
        <f t="shared" si="165"/>
        <v>1.0743058605107969</v>
      </c>
      <c r="BD214" s="55">
        <f t="shared" si="166"/>
        <v>0.34695382415071008</v>
      </c>
      <c r="BF214" s="55">
        <f t="shared" si="167"/>
        <v>0.43321878679207454</v>
      </c>
      <c r="BH214" s="55">
        <f t="shared" si="168"/>
        <v>1.1474377645838474</v>
      </c>
      <c r="BJ214" s="56">
        <f t="shared" si="169"/>
        <v>0.34695382415071008</v>
      </c>
      <c r="BK214" s="57" t="str">
        <f t="shared" si="170"/>
        <v/>
      </c>
      <c r="BM214" s="57" t="str">
        <f t="shared" si="171"/>
        <v/>
      </c>
      <c r="BO214" s="57" t="str">
        <f t="shared" si="172"/>
        <v/>
      </c>
      <c r="BQ214" s="57" t="str">
        <f t="shared" si="173"/>
        <v/>
      </c>
      <c r="BS214" s="57" t="str">
        <f t="shared" si="174"/>
        <v/>
      </c>
      <c r="BU214" s="57">
        <f t="shared" si="175"/>
        <v>6</v>
      </c>
      <c r="BW214" s="57" t="str">
        <f t="shared" si="176"/>
        <v/>
      </c>
      <c r="BY214" s="57" t="str">
        <f t="shared" si="177"/>
        <v/>
      </c>
      <c r="CA214" s="58">
        <f t="shared" si="178"/>
        <v>6</v>
      </c>
      <c r="CB214" s="59" t="str">
        <f t="shared" si="179"/>
        <v>Slow-inaccurate</v>
      </c>
      <c r="CI214">
        <f t="shared" si="180"/>
        <v>5</v>
      </c>
      <c r="CJ214">
        <f t="shared" si="181"/>
        <v>-0.52346231310013636</v>
      </c>
      <c r="CK214">
        <f t="shared" si="182"/>
        <v>-0.86988666354382005</v>
      </c>
    </row>
    <row r="215" spans="2:89" x14ac:dyDescent="0.3">
      <c r="B215" s="3">
        <v>150</v>
      </c>
      <c r="C215" s="3">
        <v>79</v>
      </c>
      <c r="D215" s="3">
        <v>13</v>
      </c>
      <c r="E215" s="26">
        <v>1</v>
      </c>
      <c r="F215" s="26">
        <v>21</v>
      </c>
      <c r="G215" s="3">
        <v>26</v>
      </c>
      <c r="J215">
        <f t="shared" si="139"/>
        <v>0.68222222222222229</v>
      </c>
      <c r="K215">
        <f t="shared" si="147"/>
        <v>0.7640031173272902</v>
      </c>
      <c r="L215" s="33">
        <f t="shared" si="148"/>
        <v>23.94391791826963</v>
      </c>
      <c r="M215">
        <f t="shared" si="140"/>
        <v>23.946017791480223</v>
      </c>
      <c r="O215" s="33">
        <f t="shared" si="141"/>
        <v>33.25925925925926</v>
      </c>
      <c r="P215" s="33">
        <f t="shared" si="142"/>
        <v>-0.57870370370370416</v>
      </c>
      <c r="Q215" s="33">
        <f t="shared" si="143"/>
        <v>0.5</v>
      </c>
      <c r="S215">
        <f>'Parameters from R'!D$17+'Parameters from R'!D$18*Computation!$O215+'Parameters from R'!D$19*Computation!$P215+'Parameters from R'!D$20*Computation!$O215*Computation!$P215+'Parameters from R'!D$21*Computation!$Q215+'Parameters from R'!D$22*Computation!$O215*Computation!$Q215+'Parameters from R'!D$23*Computation!$P215*Computation!$Q215+'Parameters from R'!D$24*Computation!$O215*Computation!$P215*Computation!$Q215</f>
        <v>26.409326016803842</v>
      </c>
      <c r="T215">
        <f>'Parameters from R'!E$17+'Parameters from R'!E$18*Computation!$O215+'Parameters from R'!E$19*Computation!$P215+'Parameters from R'!E$20*Computation!$O215*Computation!$P215+'Parameters from R'!E$21*Computation!$Q215+'Parameters from R'!E$22*Computation!$O215*Computation!$Q215+'Parameters from R'!E$23*Computation!$P215*Computation!$Q215+'Parameters from R'!E$24*Computation!$O215*Computation!$P215*Computation!$Q215</f>
        <v>29.712215380658435</v>
      </c>
      <c r="U215">
        <f>'Parameters from R'!F$17+'Parameters from R'!F$18*Computation!$O215+'Parameters from R'!F$19*Computation!$P215+'Parameters from R'!F$20*Computation!$O215*Computation!$P215+'Parameters from R'!F$21*Computation!$Q215+'Parameters from R'!F$22*Computation!$O215*Computation!$Q215+'Parameters from R'!F$23*Computation!$P215*Computation!$Q215+'Parameters from R'!F$24*Computation!$O215*Computation!$P215*Computation!$Q215</f>
        <v>27.589270970507542</v>
      </c>
      <c r="V215">
        <f t="shared" si="144"/>
        <v>-5.409326016803842</v>
      </c>
      <c r="W215">
        <f t="shared" si="145"/>
        <v>-3.712215380658435</v>
      </c>
      <c r="X215">
        <f t="shared" si="146"/>
        <v>-3.6453530522379118</v>
      </c>
      <c r="Z215" s="21">
        <f>IF(F215="","",V215/'Parameters from R'!$D$25)</f>
        <v>-1.3274484823984025</v>
      </c>
      <c r="AA215" s="21">
        <f t="shared" si="149"/>
        <v>9.218018549339984</v>
      </c>
      <c r="AB215" s="21">
        <f t="shared" si="150"/>
        <v>1</v>
      </c>
      <c r="AD215" s="21">
        <f>IF(G215="","",X215/'Parameters from R'!$F$25)</f>
        <v>-1.1533737430354716</v>
      </c>
      <c r="AE215" s="21">
        <f t="shared" si="151"/>
        <v>12.437850695522998</v>
      </c>
      <c r="AF215" s="21">
        <f t="shared" si="152"/>
        <v>2</v>
      </c>
      <c r="AI215">
        <f t="shared" si="153"/>
        <v>-1.3274484823984025</v>
      </c>
      <c r="AJ215">
        <f t="shared" si="154"/>
        <v>-1.1533737430354716</v>
      </c>
      <c r="AL215" s="48">
        <f t="shared" si="155"/>
        <v>1.4188349024811377</v>
      </c>
      <c r="AM215" s="45">
        <f t="shared" si="156"/>
        <v>0.3654790792117204</v>
      </c>
      <c r="AO215" s="60">
        <f t="shared" si="157"/>
        <v>-1.3274484823984025</v>
      </c>
      <c r="AP215" s="60">
        <f t="shared" si="158"/>
        <v>-1.1533737430354716</v>
      </c>
      <c r="AQ215" s="21">
        <f t="shared" si="159"/>
        <v>-0.75486712614787299</v>
      </c>
      <c r="AR215" s="21">
        <f t="shared" si="160"/>
        <v>-0.65587774917377051</v>
      </c>
      <c r="AT215" s="55">
        <f t="shared" si="161"/>
        <v>1.8734284753616153</v>
      </c>
      <c r="AV215" s="55">
        <f t="shared" si="162"/>
        <v>1.9987732577078896</v>
      </c>
      <c r="AX215" s="55">
        <f t="shared" si="163"/>
        <v>1.8198229304928379</v>
      </c>
      <c r="AZ215" s="55">
        <f t="shared" si="164"/>
        <v>1.363821058846197</v>
      </c>
      <c r="BB215" s="55">
        <f t="shared" si="165"/>
        <v>0.7001897940589068</v>
      </c>
      <c r="BD215" s="55">
        <f t="shared" si="166"/>
        <v>7.0039019637563024E-2</v>
      </c>
      <c r="BF215" s="55">
        <f t="shared" si="167"/>
        <v>0.82960502749950782</v>
      </c>
      <c r="BH215" s="55">
        <f t="shared" si="168"/>
        <v>1.4628711903129539</v>
      </c>
      <c r="BJ215" s="56">
        <f t="shared" si="169"/>
        <v>7.0039019637563024E-2</v>
      </c>
      <c r="BK215" s="57" t="str">
        <f t="shared" si="170"/>
        <v/>
      </c>
      <c r="BM215" s="57" t="str">
        <f t="shared" si="171"/>
        <v/>
      </c>
      <c r="BO215" s="57" t="str">
        <f t="shared" si="172"/>
        <v/>
      </c>
      <c r="BQ215" s="57" t="str">
        <f t="shared" si="173"/>
        <v/>
      </c>
      <c r="BS215" s="57" t="str">
        <f t="shared" si="174"/>
        <v/>
      </c>
      <c r="BU215" s="57">
        <f t="shared" si="175"/>
        <v>6</v>
      </c>
      <c r="BW215" s="57" t="str">
        <f t="shared" si="176"/>
        <v/>
      </c>
      <c r="BY215" s="57" t="str">
        <f t="shared" si="177"/>
        <v/>
      </c>
      <c r="CA215" s="58">
        <f t="shared" si="178"/>
        <v>6</v>
      </c>
      <c r="CB215" s="59" t="str">
        <f t="shared" si="179"/>
        <v>Slow-inaccurate</v>
      </c>
      <c r="CI215">
        <f t="shared" si="180"/>
        <v>13</v>
      </c>
      <c r="CJ215">
        <f t="shared" si="181"/>
        <v>-5.409326016803842</v>
      </c>
      <c r="CK215">
        <f t="shared" si="182"/>
        <v>-3.6453530522379118</v>
      </c>
    </row>
    <row r="216" spans="2:89" x14ac:dyDescent="0.3">
      <c r="B216" s="3">
        <v>183</v>
      </c>
      <c r="C216" s="3">
        <v>80</v>
      </c>
      <c r="D216" s="3">
        <v>5</v>
      </c>
      <c r="E216" s="26">
        <v>1</v>
      </c>
      <c r="F216" s="26">
        <v>10</v>
      </c>
      <c r="G216" s="26">
        <v>18</v>
      </c>
      <c r="J216">
        <f t="shared" si="139"/>
        <v>0.5</v>
      </c>
      <c r="K216">
        <f t="shared" si="147"/>
        <v>0</v>
      </c>
      <c r="L216" s="33">
        <f t="shared" si="148"/>
        <v>18.000000000000004</v>
      </c>
      <c r="M216">
        <f t="shared" si="140"/>
        <v>18.001244800002656</v>
      </c>
      <c r="O216" s="33">
        <f t="shared" si="141"/>
        <v>34.25925925925926</v>
      </c>
      <c r="P216" s="33">
        <f t="shared" si="142"/>
        <v>-8.5787037037037042</v>
      </c>
      <c r="Q216" s="33">
        <f t="shared" si="143"/>
        <v>0.5</v>
      </c>
      <c r="S216">
        <f>'Parameters from R'!D$17+'Parameters from R'!D$18*Computation!$O216+'Parameters from R'!D$19*Computation!$P216+'Parameters from R'!D$20*Computation!$O216*Computation!$P216+'Parameters from R'!D$21*Computation!$Q216+'Parameters from R'!D$22*Computation!$O216*Computation!$Q216+'Parameters from R'!D$23*Computation!$P216*Computation!$Q216+'Parameters from R'!D$24*Computation!$O216*Computation!$P216*Computation!$Q216</f>
        <v>21.349453377914951</v>
      </c>
      <c r="T216">
        <f>'Parameters from R'!E$17+'Parameters from R'!E$18*Computation!$O216+'Parameters from R'!E$19*Computation!$P216+'Parameters from R'!E$20*Computation!$O216*Computation!$P216+'Parameters from R'!E$21*Computation!$Q216+'Parameters from R'!E$22*Computation!$O216*Computation!$Q216+'Parameters from R'!E$23*Computation!$P216*Computation!$Q216+'Parameters from R'!E$24*Computation!$O216*Computation!$P216*Computation!$Q216</f>
        <v>27.537431213991773</v>
      </c>
      <c r="U216">
        <f>'Parameters from R'!F$17+'Parameters from R'!F$18*Computation!$O216+'Parameters from R'!F$19*Computation!$P216+'Parameters from R'!F$20*Computation!$O216*Computation!$P216+'Parameters from R'!F$21*Computation!$Q216+'Parameters from R'!F$22*Computation!$O216*Computation!$Q216+'Parameters from R'!F$23*Computation!$P216*Computation!$Q216+'Parameters from R'!F$24*Computation!$O216*Computation!$P216*Computation!$Q216</f>
        <v>25.556437081618654</v>
      </c>
      <c r="V216">
        <f t="shared" si="144"/>
        <v>-11.349453377914951</v>
      </c>
      <c r="W216">
        <f t="shared" si="145"/>
        <v>-9.5374312139917734</v>
      </c>
      <c r="X216">
        <f t="shared" si="146"/>
        <v>-7.5564370816186504</v>
      </c>
      <c r="Z216" s="21">
        <f>IF(F216="","",V216/'Parameters from R'!$D$25)</f>
        <v>-2.7851556027060136</v>
      </c>
      <c r="AA216" s="21">
        <f t="shared" si="149"/>
        <v>0.26751020786754742</v>
      </c>
      <c r="AB216" s="21">
        <f t="shared" si="150"/>
        <v>0</v>
      </c>
      <c r="AD216" s="21">
        <f>IF(G216="","",X216/'Parameters from R'!$F$25)</f>
        <v>-2.3908236036254666</v>
      </c>
      <c r="AE216" s="21">
        <f t="shared" si="151"/>
        <v>0.84053136945780338</v>
      </c>
      <c r="AF216" s="21">
        <f t="shared" si="152"/>
        <v>0</v>
      </c>
      <c r="AI216">
        <f t="shared" si="153"/>
        <v>-2.7851556027060136</v>
      </c>
      <c r="AJ216">
        <f t="shared" si="154"/>
        <v>-2.3908236036254666</v>
      </c>
      <c r="AL216" s="48">
        <f t="shared" si="155"/>
        <v>2.9647252764941006</v>
      </c>
      <c r="AM216" s="45">
        <f t="shared" si="156"/>
        <v>1.2341373246472775E-2</v>
      </c>
      <c r="AO216" s="60">
        <f t="shared" si="157"/>
        <v>-2.7851556027060136</v>
      </c>
      <c r="AP216" s="60">
        <f t="shared" si="158"/>
        <v>-2.3908236036254666</v>
      </c>
      <c r="AQ216" s="21">
        <f t="shared" si="159"/>
        <v>-0.75877886544728534</v>
      </c>
      <c r="AR216" s="21">
        <f t="shared" si="160"/>
        <v>-0.65134831952691064</v>
      </c>
      <c r="AT216" s="55">
        <f t="shared" si="161"/>
        <v>1.8755153240895075</v>
      </c>
      <c r="AV216" s="55">
        <f t="shared" si="162"/>
        <v>1.9985547252105713</v>
      </c>
      <c r="AX216" s="55">
        <f t="shared" si="163"/>
        <v>1.817332286362024</v>
      </c>
      <c r="AZ216" s="55">
        <f t="shared" si="164"/>
        <v>1.3594374810730581</v>
      </c>
      <c r="BB216" s="55">
        <f t="shared" si="165"/>
        <v>0.69458064262217201</v>
      </c>
      <c r="BD216" s="55">
        <f t="shared" si="166"/>
        <v>7.6019802278735144E-2</v>
      </c>
      <c r="BF216" s="55">
        <f t="shared" si="167"/>
        <v>0.83504692140392844</v>
      </c>
      <c r="BH216" s="55">
        <f t="shared" si="168"/>
        <v>1.4669457164645661</v>
      </c>
      <c r="BJ216" s="56">
        <f t="shared" si="169"/>
        <v>7.6019802278735144E-2</v>
      </c>
      <c r="BK216" s="57" t="str">
        <f t="shared" si="170"/>
        <v/>
      </c>
      <c r="BM216" s="57" t="str">
        <f t="shared" si="171"/>
        <v/>
      </c>
      <c r="BO216" s="57" t="str">
        <f t="shared" si="172"/>
        <v/>
      </c>
      <c r="BQ216" s="57" t="str">
        <f t="shared" si="173"/>
        <v/>
      </c>
      <c r="BS216" s="57" t="str">
        <f t="shared" si="174"/>
        <v/>
      </c>
      <c r="BU216" s="57">
        <f t="shared" si="175"/>
        <v>6</v>
      </c>
      <c r="BW216" s="57" t="str">
        <f t="shared" si="176"/>
        <v/>
      </c>
      <c r="BY216" s="57" t="str">
        <f t="shared" si="177"/>
        <v/>
      </c>
      <c r="CA216" s="58">
        <f t="shared" si="178"/>
        <v>6</v>
      </c>
      <c r="CB216" s="59" t="str">
        <f t="shared" si="179"/>
        <v>Slow-inaccurate</v>
      </c>
      <c r="CI216">
        <f t="shared" si="180"/>
        <v>5</v>
      </c>
      <c r="CJ216">
        <f t="shared" si="181"/>
        <v>-11.349453377914951</v>
      </c>
      <c r="CK216">
        <f t="shared" si="182"/>
        <v>-7.5564370816186504</v>
      </c>
    </row>
    <row r="217" spans="2:89" x14ac:dyDescent="0.3">
      <c r="B217" s="3">
        <v>107</v>
      </c>
      <c r="C217" s="3">
        <v>80</v>
      </c>
      <c r="D217" s="3">
        <v>8</v>
      </c>
      <c r="E217" s="26">
        <v>1</v>
      </c>
      <c r="F217" s="28">
        <v>28</v>
      </c>
      <c r="G217" s="27">
        <v>31</v>
      </c>
      <c r="J217">
        <f t="shared" si="139"/>
        <v>0.79611111111111121</v>
      </c>
      <c r="K217">
        <f t="shared" si="147"/>
        <v>1.3621635797736023</v>
      </c>
      <c r="L217" s="33">
        <f t="shared" si="148"/>
        <v>28.597585698020296</v>
      </c>
      <c r="M217">
        <f t="shared" si="140"/>
        <v>28.600934947570003</v>
      </c>
      <c r="O217" s="33">
        <f t="shared" si="141"/>
        <v>34.25925925925926</v>
      </c>
      <c r="P217" s="33">
        <f t="shared" si="142"/>
        <v>-5.5787037037037042</v>
      </c>
      <c r="Q217" s="33">
        <f t="shared" si="143"/>
        <v>0.5</v>
      </c>
      <c r="S217">
        <f>'Parameters from R'!D$17+'Parameters from R'!D$18*Computation!$O217+'Parameters from R'!D$19*Computation!$P217+'Parameters from R'!D$20*Computation!$O217*Computation!$P217+'Parameters from R'!D$21*Computation!$Q217+'Parameters from R'!D$22*Computation!$O217*Computation!$Q217+'Parameters from R'!D$23*Computation!$P217*Computation!$Q217+'Parameters from R'!D$24*Computation!$O217*Computation!$P217*Computation!$Q217</f>
        <v>23.240122266803837</v>
      </c>
      <c r="T217">
        <f>'Parameters from R'!E$17+'Parameters from R'!E$18*Computation!$O217+'Parameters from R'!E$19*Computation!$P217+'Parameters from R'!E$20*Computation!$O217*Computation!$P217+'Parameters from R'!E$21*Computation!$Q217+'Parameters from R'!E$22*Computation!$O217*Computation!$Q217+'Parameters from R'!E$23*Computation!$P217*Computation!$Q217+'Parameters from R'!E$24*Computation!$O217*Computation!$P217*Computation!$Q217</f>
        <v>28.342697880658438</v>
      </c>
      <c r="U217">
        <f>'Parameters from R'!F$17+'Parameters from R'!F$18*Computation!$O217+'Parameters from R'!F$19*Computation!$P217+'Parameters from R'!F$20*Computation!$O217*Computation!$P217+'Parameters from R'!F$21*Computation!$Q217+'Parameters from R'!F$22*Computation!$O217*Computation!$Q217+'Parameters from R'!F$23*Computation!$P217*Computation!$Q217+'Parameters from R'!F$24*Computation!$O217*Computation!$P217*Computation!$Q217</f>
        <v>26.308065970507542</v>
      </c>
      <c r="V217">
        <f t="shared" si="144"/>
        <v>4.7598777331961628</v>
      </c>
      <c r="W217">
        <f t="shared" si="145"/>
        <v>2.657302119341562</v>
      </c>
      <c r="X217">
        <f t="shared" si="146"/>
        <v>2.2895197275127543</v>
      </c>
      <c r="Z217" s="21">
        <f>IF(F217="","",V217/'Parameters from R'!$D$25)</f>
        <v>1.1680738882635406</v>
      </c>
      <c r="AA217" s="21">
        <f t="shared" si="149"/>
        <v>87.861151903180655</v>
      </c>
      <c r="AB217" s="21">
        <f t="shared" si="150"/>
        <v>4</v>
      </c>
      <c r="AD217" s="21">
        <f>IF(G217="","",X217/'Parameters from R'!$F$25)</f>
        <v>0.72439401617185162</v>
      </c>
      <c r="AE217" s="21">
        <f t="shared" si="151"/>
        <v>76.558806378173699</v>
      </c>
      <c r="AF217" s="21">
        <f t="shared" si="152"/>
        <v>4</v>
      </c>
      <c r="AI217">
        <f t="shared" si="153"/>
        <v>1.1680738882635406</v>
      </c>
      <c r="AJ217">
        <f t="shared" si="154"/>
        <v>0.72439401617185162</v>
      </c>
      <c r="AL217" s="48">
        <f t="shared" si="155"/>
        <v>1.1716619060448605</v>
      </c>
      <c r="AM217" s="45">
        <f t="shared" si="156"/>
        <v>0.50338710569625966</v>
      </c>
      <c r="AO217" s="60">
        <f t="shared" si="157"/>
        <v>1.1680738882635406</v>
      </c>
      <c r="AP217" s="60">
        <f t="shared" si="158"/>
        <v>0.72439401617185162</v>
      </c>
      <c r="AQ217" s="21">
        <f t="shared" si="159"/>
        <v>0.8498413620466625</v>
      </c>
      <c r="AR217" s="21">
        <f t="shared" si="160"/>
        <v>0.52703857482604932</v>
      </c>
      <c r="AT217" s="55">
        <f t="shared" si="161"/>
        <v>0.54801211291966412</v>
      </c>
      <c r="AV217" s="55">
        <f t="shared" si="162"/>
        <v>0.2297775435398326</v>
      </c>
      <c r="AX217" s="55">
        <f t="shared" si="163"/>
        <v>0.97258565193400881</v>
      </c>
      <c r="AZ217" s="55">
        <f t="shared" si="164"/>
        <v>1.5673264113321217</v>
      </c>
      <c r="BB217" s="55">
        <f t="shared" si="165"/>
        <v>1.9234559324542178</v>
      </c>
      <c r="BD217" s="55">
        <f t="shared" si="166"/>
        <v>1.9867567240316062</v>
      </c>
      <c r="BF217" s="55">
        <f t="shared" si="167"/>
        <v>1.7475918143697338</v>
      </c>
      <c r="BH217" s="55">
        <f t="shared" si="168"/>
        <v>1.2423718929293164</v>
      </c>
      <c r="BJ217" s="56">
        <f t="shared" si="169"/>
        <v>0.2297775435398326</v>
      </c>
      <c r="BK217" s="57" t="str">
        <f t="shared" si="170"/>
        <v/>
      </c>
      <c r="BM217" s="57">
        <f t="shared" si="171"/>
        <v>2</v>
      </c>
      <c r="BO217" s="57" t="str">
        <f t="shared" si="172"/>
        <v/>
      </c>
      <c r="BQ217" s="57" t="str">
        <f t="shared" si="173"/>
        <v/>
      </c>
      <c r="BS217" s="57" t="str">
        <f t="shared" si="174"/>
        <v/>
      </c>
      <c r="BU217" s="57" t="str">
        <f t="shared" si="175"/>
        <v/>
      </c>
      <c r="BW217" s="57" t="str">
        <f t="shared" si="176"/>
        <v/>
      </c>
      <c r="BY217" s="57" t="str">
        <f t="shared" si="177"/>
        <v/>
      </c>
      <c r="CA217" s="58">
        <f t="shared" si="178"/>
        <v>2</v>
      </c>
      <c r="CB217" s="59" t="str">
        <f t="shared" si="179"/>
        <v>Fast-hyperaccurate</v>
      </c>
      <c r="CI217">
        <f t="shared" si="180"/>
        <v>8</v>
      </c>
      <c r="CJ217">
        <f t="shared" si="181"/>
        <v>4.7598777331961628</v>
      </c>
      <c r="CK217">
        <f t="shared" si="182"/>
        <v>2.2895197275127543</v>
      </c>
    </row>
    <row r="218" spans="2:89" x14ac:dyDescent="0.3">
      <c r="B218" s="3">
        <v>106</v>
      </c>
      <c r="C218" s="3">
        <v>82</v>
      </c>
      <c r="D218" s="3">
        <v>8</v>
      </c>
      <c r="E218" s="26">
        <v>1</v>
      </c>
      <c r="F218" s="28">
        <v>32</v>
      </c>
      <c r="G218" s="27">
        <v>30</v>
      </c>
      <c r="J218">
        <f t="shared" si="139"/>
        <v>0.77333333333333343</v>
      </c>
      <c r="K218">
        <f t="shared" si="147"/>
        <v>1.2272296664902038</v>
      </c>
      <c r="L218" s="33">
        <f t="shared" si="148"/>
        <v>27.547804503732515</v>
      </c>
      <c r="M218">
        <f t="shared" si="140"/>
        <v>27.550806037906881</v>
      </c>
      <c r="O218" s="33">
        <f t="shared" si="141"/>
        <v>36.25925925925926</v>
      </c>
      <c r="P218" s="33">
        <f t="shared" si="142"/>
        <v>-5.5787037037037042</v>
      </c>
      <c r="Q218" s="33">
        <f t="shared" si="143"/>
        <v>0.5</v>
      </c>
      <c r="S218">
        <f>'Parameters from R'!D$17+'Parameters from R'!D$18*Computation!$O218+'Parameters from R'!D$19*Computation!$P218+'Parameters from R'!D$20*Computation!$O218*Computation!$P218+'Parameters from R'!D$21*Computation!$Q218+'Parameters from R'!D$22*Computation!$O218*Computation!$Q218+'Parameters from R'!D$23*Computation!$P218*Computation!$Q218+'Parameters from R'!D$24*Computation!$O218*Computation!$P218*Computation!$Q218</f>
        <v>23.009044396433474</v>
      </c>
      <c r="T218">
        <f>'Parameters from R'!E$17+'Parameters from R'!E$18*Computation!$O218+'Parameters from R'!E$19*Computation!$P218+'Parameters from R'!E$20*Computation!$O218*Computation!$P218+'Parameters from R'!E$21*Computation!$Q218+'Parameters from R'!E$22*Computation!$O218*Computation!$Q218+'Parameters from R'!E$23*Computation!$P218*Computation!$Q218+'Parameters from R'!E$24*Computation!$O218*Computation!$P218*Computation!$Q218</f>
        <v>28.204485102880657</v>
      </c>
      <c r="U218">
        <f>'Parameters from R'!F$17+'Parameters from R'!F$18*Computation!$O218+'Parameters from R'!F$19*Computation!$P218+'Parameters from R'!F$20*Computation!$O218*Computation!$P218+'Parameters from R'!F$21*Computation!$Q218+'Parameters from R'!F$22*Computation!$O218*Computation!$Q218+'Parameters from R'!F$23*Computation!$P218*Computation!$Q218+'Parameters from R'!F$24*Computation!$O218*Computation!$P218*Computation!$Q218</f>
        <v>26.172285600137172</v>
      </c>
      <c r="V218">
        <f t="shared" si="144"/>
        <v>8.9909556035665261</v>
      </c>
      <c r="W218">
        <f t="shared" si="145"/>
        <v>1.7955148971193431</v>
      </c>
      <c r="X218">
        <f t="shared" si="146"/>
        <v>1.3755189035953421</v>
      </c>
      <c r="Z218" s="21">
        <f>IF(F218="","",V218/'Parameters from R'!$D$25)</f>
        <v>2.2063803021282378</v>
      </c>
      <c r="AA218" s="21">
        <f t="shared" si="149"/>
        <v>98.632130847401882</v>
      </c>
      <c r="AB218" s="21">
        <f t="shared" si="150"/>
        <v>4</v>
      </c>
      <c r="AD218" s="21">
        <f>IF(G218="","",X218/'Parameters from R'!$F$25)</f>
        <v>0.43520815781666206</v>
      </c>
      <c r="AE218" s="21">
        <f t="shared" si="151"/>
        <v>66.829432914356801</v>
      </c>
      <c r="AF218" s="21">
        <f t="shared" si="152"/>
        <v>4</v>
      </c>
      <c r="AI218">
        <f t="shared" si="153"/>
        <v>2.2063803021282378</v>
      </c>
      <c r="AJ218">
        <f t="shared" si="154"/>
        <v>0.43520815781666206</v>
      </c>
      <c r="AL218" s="48">
        <f t="shared" si="155"/>
        <v>2.4016432155456147</v>
      </c>
      <c r="AM218" s="45">
        <f t="shared" si="156"/>
        <v>5.5913743666344939E-2</v>
      </c>
      <c r="AO218" s="60">
        <f t="shared" si="157"/>
        <v>2.2063803021282378</v>
      </c>
      <c r="AP218" s="60">
        <f t="shared" si="158"/>
        <v>0.43520815781666206</v>
      </c>
      <c r="AQ218" s="21">
        <f t="shared" si="159"/>
        <v>0.98109612300782134</v>
      </c>
      <c r="AR218" s="21">
        <f t="shared" si="160"/>
        <v>0.19352105161718694</v>
      </c>
      <c r="AT218" s="55">
        <f t="shared" si="161"/>
        <v>0.1944421610257337</v>
      </c>
      <c r="AV218" s="55">
        <f t="shared" si="162"/>
        <v>0.58210004384894809</v>
      </c>
      <c r="AX218" s="55">
        <f t="shared" si="163"/>
        <v>1.2700227937976649</v>
      </c>
      <c r="AZ218" s="55">
        <f t="shared" si="164"/>
        <v>1.7645960861759822</v>
      </c>
      <c r="BB218" s="55">
        <f t="shared" si="165"/>
        <v>1.99052562053736</v>
      </c>
      <c r="BD218" s="55">
        <f t="shared" si="166"/>
        <v>1.9134156733316086</v>
      </c>
      <c r="BF218" s="55">
        <f t="shared" si="167"/>
        <v>1.5450055350173908</v>
      </c>
      <c r="BH218" s="55">
        <f t="shared" si="168"/>
        <v>0.94138230950682633</v>
      </c>
      <c r="BJ218" s="56">
        <f t="shared" si="169"/>
        <v>0.1944421610257337</v>
      </c>
      <c r="BK218" s="57">
        <f t="shared" si="170"/>
        <v>1</v>
      </c>
      <c r="BM218" s="57" t="str">
        <f t="shared" si="171"/>
        <v/>
      </c>
      <c r="BO218" s="57" t="str">
        <f t="shared" si="172"/>
        <v/>
      </c>
      <c r="BQ218" s="57" t="str">
        <f t="shared" si="173"/>
        <v/>
      </c>
      <c r="BS218" s="57" t="str">
        <f t="shared" si="174"/>
        <v/>
      </c>
      <c r="BU218" s="57" t="str">
        <f t="shared" si="175"/>
        <v/>
      </c>
      <c r="BW218" s="57" t="str">
        <f t="shared" si="176"/>
        <v/>
      </c>
      <c r="BY218" s="57" t="str">
        <f t="shared" si="177"/>
        <v/>
      </c>
      <c r="CA218" s="58">
        <f t="shared" si="178"/>
        <v>1</v>
      </c>
      <c r="CB218" s="59" t="str">
        <f t="shared" si="179"/>
        <v>Fast</v>
      </c>
      <c r="CI218">
        <f t="shared" si="180"/>
        <v>8</v>
      </c>
      <c r="CJ218">
        <f t="shared" si="181"/>
        <v>8.9909556035665261</v>
      </c>
      <c r="CK218">
        <f t="shared" si="182"/>
        <v>1.3755189035953421</v>
      </c>
    </row>
    <row r="219" spans="2:89" x14ac:dyDescent="0.3">
      <c r="B219" s="22">
        <v>1</v>
      </c>
      <c r="C219" s="22">
        <v>86</v>
      </c>
      <c r="D219" s="22">
        <v>8</v>
      </c>
      <c r="E219" s="23">
        <v>1</v>
      </c>
      <c r="F219" s="22">
        <v>24</v>
      </c>
      <c r="G219" s="22">
        <v>28</v>
      </c>
      <c r="J219">
        <f t="shared" si="139"/>
        <v>0.72777777777777786</v>
      </c>
      <c r="K219">
        <f t="shared" si="147"/>
        <v>0.98337702509052527</v>
      </c>
      <c r="L219" s="33">
        <f>(K219-K$222)/K$224*36</f>
        <v>25.650639359035857</v>
      </c>
      <c r="M219">
        <f t="shared" si="140"/>
        <v>25.653116876054831</v>
      </c>
      <c r="O219" s="33">
        <f t="shared" si="141"/>
        <v>40.25925925925926</v>
      </c>
      <c r="P219" s="33">
        <f t="shared" si="142"/>
        <v>-5.5787037037037042</v>
      </c>
      <c r="Q219" s="33">
        <f t="shared" si="143"/>
        <v>0.5</v>
      </c>
      <c r="S219">
        <f>'Parameters from R'!D$17+'Parameters from R'!D$18*Computation!$O219+'Parameters from R'!D$19*Computation!$P219+'Parameters from R'!D$20*Computation!$O219*Computation!$P219+'Parameters from R'!D$21*Computation!$Q219+'Parameters from R'!D$22*Computation!$O219*Computation!$Q219+'Parameters from R'!D$23*Computation!$P219*Computation!$Q219+'Parameters from R'!D$24*Computation!$O219*Computation!$P219*Computation!$Q219</f>
        <v>22.546888655692729</v>
      </c>
      <c r="T219">
        <f>'Parameters from R'!E$17+'Parameters from R'!E$18*Computation!$O219+'Parameters from R'!E$19*Computation!$P219+'Parameters from R'!E$20*Computation!$O219*Computation!$P219+'Parameters from R'!E$21*Computation!$Q219+'Parameters from R'!E$22*Computation!$O219*Computation!$Q219+'Parameters from R'!E$23*Computation!$P219*Computation!$Q219+'Parameters from R'!E$24*Computation!$O219*Computation!$P219*Computation!$Q219</f>
        <v>27.928059547325105</v>
      </c>
      <c r="U219">
        <f>'Parameters from R'!F$17+'Parameters from R'!F$18*Computation!$O219+'Parameters from R'!F$19*Computation!$P219+'Parameters from R'!F$20*Computation!$O219*Computation!$P219+'Parameters from R'!F$21*Computation!$Q219+'Parameters from R'!F$22*Computation!$O219*Computation!$Q219+'Parameters from R'!F$23*Computation!$P219*Computation!$Q219+'Parameters from R'!F$24*Computation!$O219*Computation!$P219*Computation!$Q219</f>
        <v>25.900724859396433</v>
      </c>
      <c r="V219">
        <f t="shared" si="144"/>
        <v>1.4531113443072705</v>
      </c>
      <c r="W219">
        <f t="shared" si="145"/>
        <v>7.1940452674894573E-2</v>
      </c>
      <c r="X219">
        <f t="shared" si="146"/>
        <v>-0.25008550036057642</v>
      </c>
      <c r="Z219" s="21">
        <f>IF(F219="","",V219/'Parameters from R'!$D$25)</f>
        <v>0.35659349108640298</v>
      </c>
      <c r="AA219" s="21">
        <f t="shared" si="149"/>
        <v>63.930192453930637</v>
      </c>
      <c r="AB219" s="21">
        <f t="shared" si="150"/>
        <v>4</v>
      </c>
      <c r="AD219" s="21">
        <f>IF(G219="","",X219/'Parameters from R'!$F$25)</f>
        <v>-7.9125957210838579E-2</v>
      </c>
      <c r="AE219" s="21">
        <f t="shared" si="151"/>
        <v>46.846621868446526</v>
      </c>
      <c r="AF219" s="21">
        <f t="shared" si="152"/>
        <v>3</v>
      </c>
      <c r="AI219">
        <f t="shared" si="153"/>
        <v>0.35659349108640298</v>
      </c>
      <c r="AJ219">
        <f t="shared" si="154"/>
        <v>-7.9125957210838579E-2</v>
      </c>
      <c r="AL219" s="48">
        <f t="shared" si="155"/>
        <v>0.48788057418034281</v>
      </c>
      <c r="AM219" s="45">
        <f t="shared" si="156"/>
        <v>0.88779561361381321</v>
      </c>
      <c r="AO219" s="60">
        <f t="shared" si="157"/>
        <v>0.35659349108640298</v>
      </c>
      <c r="AP219" s="60">
        <f t="shared" si="158"/>
        <v>-7.9125957210838579E-2</v>
      </c>
      <c r="AQ219" s="21">
        <f t="shared" si="159"/>
        <v>0.97625486724684174</v>
      </c>
      <c r="AR219" s="21">
        <f t="shared" si="160"/>
        <v>-0.21662510052358036</v>
      </c>
      <c r="AT219" s="55">
        <f t="shared" si="161"/>
        <v>0.21792261357260839</v>
      </c>
      <c r="AV219" s="55">
        <f t="shared" si="162"/>
        <v>0.96214410641943504</v>
      </c>
      <c r="AX219" s="55">
        <f t="shared" si="163"/>
        <v>1.5598878809219465</v>
      </c>
      <c r="AZ219" s="55">
        <f t="shared" si="164"/>
        <v>1.9201528659729441</v>
      </c>
      <c r="BB219" s="55">
        <f t="shared" si="165"/>
        <v>1.9880919834086359</v>
      </c>
      <c r="BD219" s="55">
        <f t="shared" si="166"/>
        <v>1.7533621184690704</v>
      </c>
      <c r="BF219" s="55">
        <f t="shared" si="167"/>
        <v>1.2516987652597726</v>
      </c>
      <c r="BH219" s="55">
        <f t="shared" si="168"/>
        <v>0.55947562171723664</v>
      </c>
      <c r="BJ219" s="56">
        <f t="shared" si="169"/>
        <v>0.21792261357260839</v>
      </c>
      <c r="BK219" s="57">
        <f t="shared" si="170"/>
        <v>1</v>
      </c>
      <c r="BM219" s="57" t="str">
        <f t="shared" si="171"/>
        <v/>
      </c>
      <c r="BO219" s="57" t="str">
        <f t="shared" si="172"/>
        <v/>
      </c>
      <c r="BQ219" s="57" t="str">
        <f t="shared" si="173"/>
        <v/>
      </c>
      <c r="BS219" s="57" t="str">
        <f t="shared" si="174"/>
        <v/>
      </c>
      <c r="BU219" s="57" t="str">
        <f t="shared" si="175"/>
        <v/>
      </c>
      <c r="BW219" s="57" t="str">
        <f t="shared" si="176"/>
        <v/>
      </c>
      <c r="BY219" s="57" t="str">
        <f t="shared" si="177"/>
        <v/>
      </c>
      <c r="CA219" s="58">
        <f t="shared" si="178"/>
        <v>1</v>
      </c>
      <c r="CB219" s="59" t="str">
        <f t="shared" si="179"/>
        <v>Fast</v>
      </c>
      <c r="CI219">
        <f t="shared" si="180"/>
        <v>8</v>
      </c>
      <c r="CJ219">
        <f t="shared" si="181"/>
        <v>1.4531113443072705</v>
      </c>
      <c r="CK219">
        <f t="shared" si="182"/>
        <v>-0.25008550036057642</v>
      </c>
    </row>
    <row r="220" spans="2:89" x14ac:dyDescent="0.3">
      <c r="B220" s="22">
        <v>6</v>
      </c>
      <c r="C220" s="22">
        <v>89</v>
      </c>
      <c r="D220" s="22">
        <v>5</v>
      </c>
      <c r="E220" s="23">
        <v>1</v>
      </c>
      <c r="F220" s="22">
        <v>13</v>
      </c>
      <c r="G220" s="22">
        <v>24</v>
      </c>
      <c r="J220">
        <f t="shared" si="139"/>
        <v>0.63666666666666671</v>
      </c>
      <c r="K220">
        <f t="shared" si="147"/>
        <v>0.56092554581748644</v>
      </c>
      <c r="L220" s="33">
        <f t="shared" si="148"/>
        <v>22.363981411834271</v>
      </c>
      <c r="M220">
        <f t="shared" si="140"/>
        <v>22.36579454908745</v>
      </c>
      <c r="O220" s="33">
        <f t="shared" si="141"/>
        <v>43.25925925925926</v>
      </c>
      <c r="P220" s="33">
        <f t="shared" si="142"/>
        <v>-8.5787037037037042</v>
      </c>
      <c r="Q220" s="33">
        <f t="shared" si="143"/>
        <v>0.5</v>
      </c>
      <c r="S220">
        <f>'Parameters from R'!D$17+'Parameters from R'!D$18*Computation!$O220+'Parameters from R'!D$19*Computation!$P220+'Parameters from R'!D$20*Computation!$O220*Computation!$P220+'Parameters from R'!D$21*Computation!$Q220+'Parameters from R'!D$22*Computation!$O220*Computation!$Q220+'Parameters from R'!D$23*Computation!$P220*Computation!$Q220+'Parameters from R'!D$24*Computation!$O220*Computation!$P220*Computation!$Q220</f>
        <v>19.783372961248286</v>
      </c>
      <c r="T220">
        <f>'Parameters from R'!E$17+'Parameters from R'!E$18*Computation!$O220+'Parameters from R'!E$19*Computation!$P220+'Parameters from R'!E$20*Computation!$O220*Computation!$P220+'Parameters from R'!E$21*Computation!$Q220+'Parameters from R'!E$22*Computation!$O220*Computation!$Q220+'Parameters from R'!E$23*Computation!$P220*Computation!$Q220+'Parameters from R'!E$24*Computation!$O220*Computation!$P220*Computation!$Q220</f>
        <v>26.690293713991771</v>
      </c>
      <c r="U220">
        <f>'Parameters from R'!F$17+'Parameters from R'!F$18*Computation!$O220+'Parameters from R'!F$19*Computation!$P220+'Parameters from R'!F$20*Computation!$O220*Computation!$P220+'Parameters from R'!F$21*Computation!$Q220+'Parameters from R'!F$22*Computation!$O220*Computation!$Q220+'Parameters from R'!F$23*Computation!$P220*Computation!$Q220+'Parameters from R'!F$24*Computation!$O220*Computation!$P220*Computation!$Q220</f>
        <v>24.732665414951988</v>
      </c>
      <c r="V220">
        <f t="shared" si="144"/>
        <v>-6.7833729612482863</v>
      </c>
      <c r="W220">
        <f t="shared" si="145"/>
        <v>-2.6902937139917711</v>
      </c>
      <c r="X220">
        <f t="shared" si="146"/>
        <v>-2.3686840031177177</v>
      </c>
      <c r="Z220" s="21">
        <f>IF(F220="","",V220/'Parameters from R'!$D$25)</f>
        <v>-1.6646395715434887</v>
      </c>
      <c r="AA220" s="21">
        <f t="shared" si="149"/>
        <v>4.7992342777020598</v>
      </c>
      <c r="AB220" s="21">
        <f t="shared" si="150"/>
        <v>1</v>
      </c>
      <c r="AD220" s="21">
        <f>IF(G220="","",X220/'Parameters from R'!$F$25)</f>
        <v>-0.74944124631959674</v>
      </c>
      <c r="AE220" s="21">
        <f t="shared" si="151"/>
        <v>22.679564927786494</v>
      </c>
      <c r="AF220" s="21">
        <f t="shared" si="152"/>
        <v>2</v>
      </c>
      <c r="AI220">
        <f t="shared" si="153"/>
        <v>-1.6646395715434887</v>
      </c>
      <c r="AJ220">
        <f t="shared" si="154"/>
        <v>-0.74944124631959674</v>
      </c>
      <c r="AL220" s="48">
        <f t="shared" si="155"/>
        <v>1.677769446536695</v>
      </c>
      <c r="AM220" s="45">
        <f t="shared" si="156"/>
        <v>0.24476538050116758</v>
      </c>
      <c r="AO220" s="60">
        <f t="shared" si="157"/>
        <v>-1.6646395715434887</v>
      </c>
      <c r="AP220" s="60">
        <f t="shared" si="158"/>
        <v>-0.74944124631959674</v>
      </c>
      <c r="AQ220" s="21">
        <f t="shared" si="159"/>
        <v>-0.91184903989587429</v>
      </c>
      <c r="AR220" s="21">
        <f t="shared" si="160"/>
        <v>-0.41052567330311029</v>
      </c>
      <c r="AT220" s="55">
        <f t="shared" si="161"/>
        <v>1.9554278508274725</v>
      </c>
      <c r="AV220" s="55">
        <f t="shared" si="162"/>
        <v>1.9672621213110457</v>
      </c>
      <c r="AX220" s="55">
        <f t="shared" si="163"/>
        <v>1.67959856710055</v>
      </c>
      <c r="AZ220" s="55">
        <f t="shared" si="164"/>
        <v>1.1362313566479205</v>
      </c>
      <c r="BB220" s="55">
        <f t="shared" si="165"/>
        <v>0.41988322210854195</v>
      </c>
      <c r="BD220" s="55">
        <f t="shared" si="166"/>
        <v>0.36038832674597543</v>
      </c>
      <c r="BF220" s="55">
        <f t="shared" si="167"/>
        <v>1.0857940197817353</v>
      </c>
      <c r="BH220" s="55">
        <f t="shared" si="168"/>
        <v>1.6458974160530253</v>
      </c>
      <c r="BJ220" s="56">
        <f t="shared" si="169"/>
        <v>0.36038832674597543</v>
      </c>
      <c r="BK220" s="57" t="str">
        <f t="shared" si="170"/>
        <v/>
      </c>
      <c r="BM220" s="57" t="str">
        <f t="shared" si="171"/>
        <v/>
      </c>
      <c r="BO220" s="57" t="str">
        <f t="shared" si="172"/>
        <v/>
      </c>
      <c r="BQ220" s="57" t="str">
        <f t="shared" si="173"/>
        <v/>
      </c>
      <c r="BS220" s="57" t="str">
        <f t="shared" si="174"/>
        <v/>
      </c>
      <c r="BU220" s="57">
        <f t="shared" si="175"/>
        <v>6</v>
      </c>
      <c r="BW220" s="57" t="str">
        <f t="shared" si="176"/>
        <v/>
      </c>
      <c r="BY220" s="57" t="str">
        <f t="shared" si="177"/>
        <v/>
      </c>
      <c r="CA220" s="58">
        <f t="shared" si="178"/>
        <v>6</v>
      </c>
      <c r="CB220" s="59" t="str">
        <f t="shared" si="179"/>
        <v>Slow-inaccurate</v>
      </c>
      <c r="CI220">
        <f t="shared" si="180"/>
        <v>5</v>
      </c>
      <c r="CJ220">
        <f t="shared" si="181"/>
        <v>-6.7833729612482863</v>
      </c>
      <c r="CK220">
        <f t="shared" si="182"/>
        <v>-2.3686840031177177</v>
      </c>
    </row>
    <row r="222" spans="2:89" x14ac:dyDescent="0.3">
      <c r="B222" t="s">
        <v>25</v>
      </c>
      <c r="C222">
        <f>AVERAGE(C5:C220)</f>
        <v>45.74074074074074</v>
      </c>
      <c r="D222">
        <f>AVERAGE(D5:D220)</f>
        <v>13.578703703703704</v>
      </c>
      <c r="F222">
        <v>0</v>
      </c>
      <c r="G222" s="32">
        <v>0</v>
      </c>
      <c r="J222" s="21">
        <f>(1-J$2)/2+J$2*(0/36)</f>
        <v>9.0000000000000024E-2</v>
      </c>
      <c r="K222">
        <f>LN(J222/(1-J222))</f>
        <v>-2.3136349291806302</v>
      </c>
      <c r="V222">
        <f>STDEV(V5:V220)</f>
        <v>4.0792021752632026</v>
      </c>
      <c r="X222">
        <f>STDEV(X5:X220)</f>
        <v>3.1677410109238675</v>
      </c>
      <c r="AI222" t="s">
        <v>97</v>
      </c>
    </row>
    <row r="223" spans="2:89" x14ac:dyDescent="0.3">
      <c r="B223" t="s">
        <v>26</v>
      </c>
      <c r="C223">
        <f>STDEV(C5:C220)</f>
        <v>18.739770106241899</v>
      </c>
      <c r="D223">
        <f>STDEV(D5:D220)</f>
        <v>4.0189446937392725</v>
      </c>
      <c r="F223">
        <v>1</v>
      </c>
      <c r="G223" s="32">
        <v>36</v>
      </c>
      <c r="J223" s="21">
        <f>(1-J$2)/2+J$2*(36/36)</f>
        <v>0.90999999999999992</v>
      </c>
      <c r="K223">
        <f>LN(J223/(1-J223))</f>
        <v>2.3136349291806297</v>
      </c>
      <c r="AI223">
        <f>CORREL(AI5:AI220,AJ5:AJ220)</f>
        <v>0.55490541278390748</v>
      </c>
    </row>
    <row r="224" spans="2:89" x14ac:dyDescent="0.3">
      <c r="B224" t="s">
        <v>6</v>
      </c>
      <c r="C224">
        <f>MIN(C5:C220)</f>
        <v>18</v>
      </c>
      <c r="D224">
        <f>MIN(D5:D220)</f>
        <v>5</v>
      </c>
      <c r="F224">
        <v>2</v>
      </c>
      <c r="K224">
        <f>K223-K222</f>
        <v>4.6272698583612595</v>
      </c>
      <c r="U224" t="s">
        <v>133</v>
      </c>
      <c r="V224">
        <f>SKEW(V5:V220)</f>
        <v>-0.24015957444606323</v>
      </c>
      <c r="W224">
        <f>SKEW(W5:W220)</f>
        <v>-0.52304337628082387</v>
      </c>
      <c r="X224">
        <f>SKEW(X5:X220)</f>
        <v>0.10849186977888628</v>
      </c>
    </row>
    <row r="225" spans="2:35" x14ac:dyDescent="0.3">
      <c r="B225" t="s">
        <v>27</v>
      </c>
      <c r="C225">
        <f>MAX(C5:C220)</f>
        <v>89</v>
      </c>
      <c r="D225">
        <f>MAX(D5:D220)</f>
        <v>24</v>
      </c>
      <c r="U225" t="s">
        <v>9</v>
      </c>
      <c r="V225">
        <f>KURT(V5:V220)</f>
        <v>-0.20361137009915531</v>
      </c>
      <c r="W225">
        <f>KURT(W5:W220)</f>
        <v>0.29140753229586158</v>
      </c>
      <c r="X225">
        <f>KURT(X5:X220)</f>
        <v>-9.5265830187423184E-2</v>
      </c>
      <c r="AI225" t="s">
        <v>95</v>
      </c>
    </row>
    <row r="226" spans="2:35" x14ac:dyDescent="0.3">
      <c r="F226" s="1" t="s">
        <v>4</v>
      </c>
      <c r="G226" s="1" t="s">
        <v>5</v>
      </c>
      <c r="AI226">
        <f>CORREL(F5:F220,L5:L220)</f>
        <v>0.58524257328753515</v>
      </c>
    </row>
    <row r="227" spans="2:35" x14ac:dyDescent="0.3">
      <c r="C227">
        <f>C224-C222</f>
        <v>-27.74074074074074</v>
      </c>
      <c r="E227" t="s">
        <v>49</v>
      </c>
      <c r="F227">
        <f>SKEW(F5:F220)</f>
        <v>-0.55488597900678061</v>
      </c>
      <c r="G227">
        <f>SKEW(G5:G220)</f>
        <v>-0.74176991116391722</v>
      </c>
      <c r="J227" s="18" t="s">
        <v>82</v>
      </c>
      <c r="K227" s="18">
        <f>SKEW(K5:K220)</f>
        <v>-3.4529829170731122E-2</v>
      </c>
      <c r="L227" s="18">
        <f>SKEW(L5:L220)</f>
        <v>-3.4529829170729241E-2</v>
      </c>
    </row>
    <row r="228" spans="2:35" x14ac:dyDescent="0.3">
      <c r="C228">
        <f>C225-C222</f>
        <v>43.25925925925926</v>
      </c>
      <c r="E228" t="s">
        <v>50</v>
      </c>
      <c r="F228">
        <f>KURT(F5:F220)</f>
        <v>0.49813611749553122</v>
      </c>
      <c r="G228">
        <f>KURT(G5:G220)</f>
        <v>0.92221831481181304</v>
      </c>
      <c r="J228" s="18" t="s">
        <v>9</v>
      </c>
      <c r="K228" s="18">
        <f>KURT(K5:K220)</f>
        <v>5.1084949885556341E-2</v>
      </c>
      <c r="L228" s="18">
        <f>KURT(L5:L220)</f>
        <v>5.1084949885563891E-2</v>
      </c>
      <c r="V228">
        <f>CORREL(V5:V220,X5:X220)</f>
        <v>0.55490541278390759</v>
      </c>
    </row>
    <row r="229" spans="2:35" x14ac:dyDescent="0.3">
      <c r="E229" t="s">
        <v>51</v>
      </c>
      <c r="F229">
        <f>MAX(ABS(F227),ABS(F228))</f>
        <v>0.55488597900678061</v>
      </c>
      <c r="G229">
        <f>MAX(ABS(G227),ABS(G228))</f>
        <v>0.92221831481181304</v>
      </c>
      <c r="K229">
        <f>MAX(ABS(K227),ABS(K228))</f>
        <v>5.1084949885556341E-2</v>
      </c>
      <c r="L229">
        <f>MAX(ABS(L227),ABS(L228))</f>
        <v>5.1084949885563891E-2</v>
      </c>
    </row>
    <row r="232" spans="2:35" x14ac:dyDescent="0.3">
      <c r="F232" t="s">
        <v>4</v>
      </c>
      <c r="G232" t="s">
        <v>5</v>
      </c>
    </row>
    <row r="233" spans="2:35" x14ac:dyDescent="0.3">
      <c r="E233" t="s">
        <v>6</v>
      </c>
      <c r="F233">
        <f>MIN(F5:F220)</f>
        <v>10</v>
      </c>
      <c r="G233">
        <f>MIN(G5:G220)</f>
        <v>18</v>
      </c>
    </row>
    <row r="234" spans="2:35" x14ac:dyDescent="0.3">
      <c r="E234" t="s">
        <v>7</v>
      </c>
      <c r="F234">
        <f>COUNTIF(F5:F220,36)</f>
        <v>2</v>
      </c>
      <c r="G234">
        <f>COUNTIF(G5:G220,36)</f>
        <v>8</v>
      </c>
    </row>
    <row r="237" spans="2:35" x14ac:dyDescent="0.3">
      <c r="C237">
        <f>CORREL(C5:C220,D5:D220)</f>
        <v>-0.61692593536837304</v>
      </c>
      <c r="F237">
        <f>CORREL(F5:F220,G5:G220)</f>
        <v>0.61427657085003662</v>
      </c>
    </row>
    <row r="240" spans="2:35" x14ac:dyDescent="0.3">
      <c r="C240">
        <v>9.6</v>
      </c>
      <c r="D240">
        <f>(C240-D$222)/D$223</f>
        <v>-0.98998717496703659</v>
      </c>
    </row>
    <row r="241" spans="3:13" x14ac:dyDescent="0.3">
      <c r="C241">
        <v>11</v>
      </c>
      <c r="D241">
        <f t="shared" ref="D241:D242" si="183">(C241-D$222)/D$223</f>
        <v>-0.64163702170891246</v>
      </c>
    </row>
    <row r="242" spans="3:13" x14ac:dyDescent="0.3">
      <c r="C242">
        <v>17.600000000000001</v>
      </c>
      <c r="D242">
        <f t="shared" si="183"/>
        <v>1.0005851293651014</v>
      </c>
    </row>
    <row r="256" spans="3:13" x14ac:dyDescent="0.3">
      <c r="H256">
        <v>0</v>
      </c>
      <c r="J256">
        <f t="shared" ref="J256:J292" si="184">(1-J$2)/2+J$2*(H256/36)</f>
        <v>9.0000000000000024E-2</v>
      </c>
      <c r="K256">
        <f>LN(J256/(1-J256))</f>
        <v>-2.3136349291806302</v>
      </c>
      <c r="L256" s="33">
        <f>(K256-K$222)/K$224*36</f>
        <v>0</v>
      </c>
      <c r="M256">
        <f t="shared" ref="M256:M292" si="185">7.78*LN((H256*0.02278+0.09)/(0.91-H256*0.02278))+18</f>
        <v>-7.9749025307052079E-5</v>
      </c>
    </row>
    <row r="257" spans="8:13" x14ac:dyDescent="0.3">
      <c r="H257">
        <v>1</v>
      </c>
      <c r="J257">
        <f t="shared" si="184"/>
        <v>0.1127777777777778</v>
      </c>
      <c r="K257">
        <f t="shared" ref="K257:K292" si="186">LN(J257/(1-J257))</f>
        <v>-2.0626761691732249</v>
      </c>
      <c r="L257" s="33">
        <f t="shared" ref="L257:L292" si="187">(K257-K$222)/K$224*36</f>
        <v>1.9524505025229171</v>
      </c>
      <c r="M257">
        <f t="shared" si="185"/>
        <v>1.9525521893762487</v>
      </c>
    </row>
    <row r="258" spans="8:13" x14ac:dyDescent="0.3">
      <c r="H258">
        <v>2</v>
      </c>
      <c r="J258">
        <f t="shared" si="184"/>
        <v>0.13555555555555557</v>
      </c>
      <c r="K258">
        <f t="shared" si="186"/>
        <v>-1.852705479445135</v>
      </c>
      <c r="L258" s="33">
        <f t="shared" si="187"/>
        <v>3.5860152310966313</v>
      </c>
      <c r="M258">
        <f t="shared" si="185"/>
        <v>3.5862464478053102</v>
      </c>
    </row>
    <row r="259" spans="8:13" x14ac:dyDescent="0.3">
      <c r="H259">
        <v>3</v>
      </c>
      <c r="J259">
        <f t="shared" si="184"/>
        <v>0.15833333333333335</v>
      </c>
      <c r="K259">
        <f t="shared" si="186"/>
        <v>-1.6706815376748188</v>
      </c>
      <c r="L259" s="33">
        <f>(K259-K$222)/K$224*36</f>
        <v>5.0021552238594635</v>
      </c>
      <c r="M259">
        <f t="shared" si="185"/>
        <v>5.0024868329475023</v>
      </c>
    </row>
    <row r="260" spans="8:13" x14ac:dyDescent="0.3">
      <c r="H260">
        <v>4</v>
      </c>
      <c r="J260">
        <f t="shared" si="184"/>
        <v>0.18111111111111111</v>
      </c>
      <c r="K260">
        <f t="shared" si="186"/>
        <v>-1.5088376913825743</v>
      </c>
      <c r="L260" s="33">
        <f t="shared" si="187"/>
        <v>6.261294769393599</v>
      </c>
      <c r="M260">
        <f t="shared" si="185"/>
        <v>6.2617090430976052</v>
      </c>
    </row>
    <row r="261" spans="8:13" x14ac:dyDescent="0.3">
      <c r="H261">
        <v>5</v>
      </c>
      <c r="J261">
        <f t="shared" si="184"/>
        <v>0.2038888888888889</v>
      </c>
      <c r="K261">
        <f t="shared" si="186"/>
        <v>-1.3621635797736016</v>
      </c>
      <c r="L261" s="33">
        <f t="shared" si="187"/>
        <v>7.4024143019797126</v>
      </c>
      <c r="M261">
        <f t="shared" si="185"/>
        <v>7.4028999001601221</v>
      </c>
    </row>
    <row r="262" spans="8:13" x14ac:dyDescent="0.3">
      <c r="H262">
        <v>6</v>
      </c>
      <c r="J262">
        <f t="shared" si="184"/>
        <v>0.22666666666666668</v>
      </c>
      <c r="K262">
        <f t="shared" si="186"/>
        <v>-1.2272296664902032</v>
      </c>
      <c r="L262" s="33">
        <f t="shared" si="187"/>
        <v>8.4521954962674961</v>
      </c>
      <c r="M262">
        <f t="shared" si="185"/>
        <v>8.452744967392773</v>
      </c>
    </row>
    <row r="263" spans="8:13" x14ac:dyDescent="0.3">
      <c r="H263">
        <v>7</v>
      </c>
      <c r="J263">
        <f t="shared" si="184"/>
        <v>0.24944444444444447</v>
      </c>
      <c r="K263">
        <f t="shared" si="186"/>
        <v>-1.1015774502179445</v>
      </c>
      <c r="L263" s="33">
        <f t="shared" si="187"/>
        <v>9.4297654077408009</v>
      </c>
      <c r="M263">
        <f t="shared" si="185"/>
        <v>9.4303738344094352</v>
      </c>
    </row>
    <row r="264" spans="8:13" x14ac:dyDescent="0.3">
      <c r="H264">
        <v>8</v>
      </c>
      <c r="J264">
        <f t="shared" si="184"/>
        <v>0.27222222222222225</v>
      </c>
      <c r="K264">
        <f t="shared" si="186"/>
        <v>-0.98337702509052471</v>
      </c>
      <c r="L264" s="33">
        <f t="shared" si="187"/>
        <v>10.349360640964155</v>
      </c>
      <c r="M264">
        <f t="shared" si="185"/>
        <v>10.350024857961406</v>
      </c>
    </row>
    <row r="265" spans="8:13" x14ac:dyDescent="0.3">
      <c r="H265">
        <v>9</v>
      </c>
      <c r="J265">
        <f t="shared" si="184"/>
        <v>0.29500000000000004</v>
      </c>
      <c r="K265">
        <f t="shared" si="186"/>
        <v>-0.87122244647244862</v>
      </c>
      <c r="L265" s="33">
        <f t="shared" si="187"/>
        <v>11.221919396739992</v>
      </c>
      <c r="M265">
        <f t="shared" si="185"/>
        <v>11.222637518542898</v>
      </c>
    </row>
    <row r="266" spans="8:13" x14ac:dyDescent="0.3">
      <c r="H266">
        <v>10</v>
      </c>
      <c r="J266">
        <f t="shared" si="184"/>
        <v>0.31777777777777783</v>
      </c>
      <c r="K266">
        <f t="shared" si="186"/>
        <v>-0.76400311732728965</v>
      </c>
      <c r="L266" s="33">
        <f t="shared" si="187"/>
        <v>12.056082081730381</v>
      </c>
      <c r="M266">
        <f t="shared" si="185"/>
        <v>12.056853208438586</v>
      </c>
    </row>
    <row r="267" spans="8:13" x14ac:dyDescent="0.3">
      <c r="H267">
        <v>11</v>
      </c>
      <c r="J267">
        <f t="shared" si="184"/>
        <v>0.34055555555555561</v>
      </c>
      <c r="K267">
        <f t="shared" si="186"/>
        <v>-0.66081945867345626</v>
      </c>
      <c r="L267" s="33">
        <f t="shared" si="187"/>
        <v>12.858847389404383</v>
      </c>
      <c r="M267">
        <f t="shared" si="185"/>
        <v>12.859671421657911</v>
      </c>
    </row>
    <row r="268" spans="8:13" x14ac:dyDescent="0.3">
      <c r="H268">
        <v>12</v>
      </c>
      <c r="J268">
        <f t="shared" si="184"/>
        <v>0.36333333333333334</v>
      </c>
      <c r="K268">
        <f t="shared" si="186"/>
        <v>-0.56092554581748622</v>
      </c>
      <c r="L268" s="33">
        <f t="shared" si="187"/>
        <v>13.63601858816574</v>
      </c>
      <c r="M268">
        <f t="shared" si="185"/>
        <v>13.636896112459741</v>
      </c>
    </row>
    <row r="269" spans="8:13" x14ac:dyDescent="0.3">
      <c r="H269">
        <v>13</v>
      </c>
      <c r="J269">
        <f t="shared" si="184"/>
        <v>0.38611111111111113</v>
      </c>
      <c r="K269">
        <f t="shared" si="186"/>
        <v>-0.46368876838706108</v>
      </c>
      <c r="L269" s="33">
        <f t="shared" si="187"/>
        <v>14.392517364905554</v>
      </c>
      <c r="M269">
        <f t="shared" si="185"/>
        <v>14.393449587154608</v>
      </c>
    </row>
    <row r="270" spans="8:13" x14ac:dyDescent="0.3">
      <c r="H270">
        <v>14</v>
      </c>
      <c r="J270">
        <f t="shared" si="184"/>
        <v>0.40888888888888891</v>
      </c>
      <c r="K270">
        <f t="shared" si="186"/>
        <v>-0.36856055117271352</v>
      </c>
      <c r="L270" s="33">
        <f t="shared" si="187"/>
        <v>15.132611615844558</v>
      </c>
      <c r="M270">
        <f t="shared" si="185"/>
        <v>15.133600330339299</v>
      </c>
    </row>
    <row r="271" spans="8:13" x14ac:dyDescent="0.3">
      <c r="H271">
        <v>15</v>
      </c>
      <c r="J271">
        <f t="shared" si="184"/>
        <v>0.4316666666666667</v>
      </c>
      <c r="K271">
        <f t="shared" si="186"/>
        <v>-0.27505441558397903</v>
      </c>
      <c r="L271" s="33">
        <f t="shared" si="187"/>
        <v>15.860086127648065</v>
      </c>
      <c r="M271">
        <f t="shared" si="185"/>
        <v>15.861133714130009</v>
      </c>
    </row>
    <row r="272" spans="8:13" x14ac:dyDescent="0.3">
      <c r="H272">
        <v>16</v>
      </c>
      <c r="J272">
        <f t="shared" si="184"/>
        <v>0.45444444444444443</v>
      </c>
      <c r="K272">
        <f t="shared" si="186"/>
        <v>-0.18272897175171895</v>
      </c>
      <c r="L272" s="33">
        <f t="shared" si="187"/>
        <v>16.578374898283641</v>
      </c>
      <c r="M272">
        <f t="shared" si="185"/>
        <v>16.579484343483767</v>
      </c>
    </row>
    <row r="273" spans="8:13" x14ac:dyDescent="0.3">
      <c r="H273">
        <v>17</v>
      </c>
      <c r="J273">
        <f t="shared" si="184"/>
        <v>0.47722222222222221</v>
      </c>
      <c r="K273">
        <f t="shared" si="186"/>
        <v>-9.1174217601124249E-2</v>
      </c>
      <c r="L273" s="33">
        <f t="shared" si="187"/>
        <v>17.290667729760877</v>
      </c>
      <c r="M273">
        <f t="shared" si="185"/>
        <v>17.29184267234557</v>
      </c>
    </row>
    <row r="274" spans="8:13" x14ac:dyDescent="0.3">
      <c r="H274">
        <v>18</v>
      </c>
      <c r="J274">
        <f t="shared" si="184"/>
        <v>0.5</v>
      </c>
      <c r="K274">
        <f t="shared" si="186"/>
        <v>0</v>
      </c>
      <c r="L274" s="33">
        <f t="shared" si="187"/>
        <v>18.000000000000004</v>
      </c>
      <c r="M274">
        <f t="shared" si="185"/>
        <v>18.001244800002656</v>
      </c>
    </row>
    <row r="275" spans="8:13" x14ac:dyDescent="0.3">
      <c r="H275">
        <v>19</v>
      </c>
      <c r="J275">
        <f t="shared" si="184"/>
        <v>0.52277777777777779</v>
      </c>
      <c r="K275">
        <f t="shared" si="186"/>
        <v>9.1174217601124347E-2</v>
      </c>
      <c r="L275" s="33">
        <f t="shared" si="187"/>
        <v>18.70933227023913</v>
      </c>
      <c r="M275">
        <f t="shared" si="185"/>
        <v>18.710652106105357</v>
      </c>
    </row>
    <row r="276" spans="8:13" x14ac:dyDescent="0.3">
      <c r="H276">
        <v>20</v>
      </c>
      <c r="J276">
        <f t="shared" si="184"/>
        <v>0.54555555555555557</v>
      </c>
      <c r="K276">
        <f t="shared" si="186"/>
        <v>0.18272897175171895</v>
      </c>
      <c r="L276" s="33">
        <f t="shared" si="187"/>
        <v>19.421625101716366</v>
      </c>
      <c r="M276">
        <f t="shared" si="185"/>
        <v>19.423026100371576</v>
      </c>
    </row>
    <row r="277" spans="8:13" x14ac:dyDescent="0.3">
      <c r="H277">
        <v>21</v>
      </c>
      <c r="J277">
        <f t="shared" si="184"/>
        <v>0.56833333333333336</v>
      </c>
      <c r="K277">
        <f t="shared" si="186"/>
        <v>0.27505441558397908</v>
      </c>
      <c r="L277" s="33">
        <f t="shared" si="187"/>
        <v>20.13991387235194</v>
      </c>
      <c r="M277">
        <f t="shared" si="185"/>
        <v>20.141403280544964</v>
      </c>
    </row>
    <row r="278" spans="8:13" x14ac:dyDescent="0.3">
      <c r="H278">
        <v>22</v>
      </c>
      <c r="J278">
        <f t="shared" si="184"/>
        <v>0.59111111111111114</v>
      </c>
      <c r="K278">
        <f t="shared" si="186"/>
        <v>0.36856055117271358</v>
      </c>
      <c r="L278" s="33">
        <f t="shared" si="187"/>
        <v>20.867388384155451</v>
      </c>
      <c r="M278">
        <f t="shared" si="185"/>
        <v>20.868974793169162</v>
      </c>
    </row>
    <row r="279" spans="8:13" x14ac:dyDescent="0.3">
      <c r="H279">
        <v>23</v>
      </c>
      <c r="J279">
        <f t="shared" si="184"/>
        <v>0.61388888888888893</v>
      </c>
      <c r="K279">
        <f t="shared" si="186"/>
        <v>0.46368876838706125</v>
      </c>
      <c r="L279" s="33">
        <f t="shared" si="187"/>
        <v>21.607482635094456</v>
      </c>
      <c r="M279">
        <f t="shared" si="185"/>
        <v>21.609176276367855</v>
      </c>
    </row>
    <row r="280" spans="8:13" x14ac:dyDescent="0.3">
      <c r="H280">
        <v>24</v>
      </c>
      <c r="J280">
        <f t="shared" si="184"/>
        <v>0.63666666666666671</v>
      </c>
      <c r="K280">
        <f t="shared" si="186"/>
        <v>0.56092554581748644</v>
      </c>
      <c r="L280" s="33">
        <f t="shared" si="187"/>
        <v>22.363981411834271</v>
      </c>
      <c r="M280">
        <f t="shared" si="185"/>
        <v>22.36579454908745</v>
      </c>
    </row>
    <row r="281" spans="8:13" x14ac:dyDescent="0.3">
      <c r="H281">
        <v>25</v>
      </c>
      <c r="J281">
        <f t="shared" si="184"/>
        <v>0.6594444444444445</v>
      </c>
      <c r="K281">
        <f t="shared" si="186"/>
        <v>0.66081945867345693</v>
      </c>
      <c r="L281" s="33">
        <f t="shared" si="187"/>
        <v>23.141152610595633</v>
      </c>
      <c r="M281">
        <f t="shared" si="185"/>
        <v>23.143100066297499</v>
      </c>
    </row>
    <row r="282" spans="8:13" x14ac:dyDescent="0.3">
      <c r="H282">
        <v>26</v>
      </c>
      <c r="J282">
        <f t="shared" si="184"/>
        <v>0.68222222222222229</v>
      </c>
      <c r="K282">
        <f t="shared" si="186"/>
        <v>0.7640031173272902</v>
      </c>
      <c r="L282" s="33">
        <f t="shared" si="187"/>
        <v>23.94391791826963</v>
      </c>
      <c r="M282">
        <f t="shared" si="185"/>
        <v>23.946017791480223</v>
      </c>
    </row>
    <row r="283" spans="8:13" x14ac:dyDescent="0.3">
      <c r="H283">
        <v>27</v>
      </c>
      <c r="J283">
        <f t="shared" si="184"/>
        <v>0.70500000000000007</v>
      </c>
      <c r="K283">
        <f t="shared" si="186"/>
        <v>0.87122244647244917</v>
      </c>
      <c r="L283" s="33">
        <f t="shared" si="187"/>
        <v>24.778080603260019</v>
      </c>
      <c r="M283">
        <f t="shared" si="185"/>
        <v>24.780355266863637</v>
      </c>
    </row>
    <row r="284" spans="8:13" x14ac:dyDescent="0.3">
      <c r="H284">
        <v>28</v>
      </c>
      <c r="J284">
        <f t="shared" si="184"/>
        <v>0.72777777777777786</v>
      </c>
      <c r="K284">
        <f t="shared" si="186"/>
        <v>0.98337702509052527</v>
      </c>
      <c r="L284" s="33">
        <f t="shared" si="187"/>
        <v>25.650639359035857</v>
      </c>
      <c r="M284">
        <f t="shared" si="185"/>
        <v>25.653116876054831</v>
      </c>
    </row>
    <row r="285" spans="8:13" x14ac:dyDescent="0.3">
      <c r="H285">
        <v>29</v>
      </c>
      <c r="J285">
        <f t="shared" si="184"/>
        <v>0.75055555555555564</v>
      </c>
      <c r="K285">
        <f t="shared" si="186"/>
        <v>1.101577450217945</v>
      </c>
      <c r="L285" s="33">
        <f>(K285-K$222)/K$224*36</f>
        <v>26.570234592259208</v>
      </c>
      <c r="M285">
        <f t="shared" si="185"/>
        <v>26.572950780314954</v>
      </c>
    </row>
    <row r="286" spans="8:13" x14ac:dyDescent="0.3">
      <c r="H286">
        <v>30</v>
      </c>
      <c r="J286">
        <f t="shared" si="184"/>
        <v>0.77333333333333343</v>
      </c>
      <c r="K286">
        <f t="shared" si="186"/>
        <v>1.2272296664902038</v>
      </c>
      <c r="L286" s="33">
        <f t="shared" si="187"/>
        <v>27.547804503732515</v>
      </c>
      <c r="M286">
        <f t="shared" si="185"/>
        <v>27.550806037906881</v>
      </c>
    </row>
    <row r="287" spans="8:13" x14ac:dyDescent="0.3">
      <c r="H287">
        <v>31</v>
      </c>
      <c r="J287">
        <f t="shared" si="184"/>
        <v>0.79611111111111121</v>
      </c>
      <c r="K287">
        <f t="shared" si="186"/>
        <v>1.3621635797736023</v>
      </c>
      <c r="L287" s="33">
        <f t="shared" si="187"/>
        <v>28.597585698020296</v>
      </c>
      <c r="M287">
        <f t="shared" si="185"/>
        <v>28.600934947570003</v>
      </c>
    </row>
    <row r="288" spans="8:13" x14ac:dyDescent="0.3">
      <c r="H288">
        <v>32</v>
      </c>
      <c r="J288">
        <f t="shared" si="184"/>
        <v>0.81888888888888878</v>
      </c>
      <c r="K288">
        <f t="shared" si="186"/>
        <v>1.5088376913825734</v>
      </c>
      <c r="L288" s="33">
        <f t="shared" si="187"/>
        <v>29.738705230606403</v>
      </c>
      <c r="M288">
        <f t="shared" si="185"/>
        <v>29.742488137206898</v>
      </c>
    </row>
    <row r="289" spans="1:89" x14ac:dyDescent="0.3">
      <c r="H289">
        <v>33</v>
      </c>
      <c r="J289">
        <f t="shared" si="184"/>
        <v>0.84166666666666656</v>
      </c>
      <c r="K289">
        <f t="shared" si="186"/>
        <v>1.6706815376748181</v>
      </c>
      <c r="L289" s="33">
        <f t="shared" si="187"/>
        <v>30.997844776140539</v>
      </c>
      <c r="M289">
        <f t="shared" si="185"/>
        <v>31.002184398110423</v>
      </c>
      <c r="W289">
        <v>-7</v>
      </c>
      <c r="X289">
        <v>-7</v>
      </c>
      <c r="Z289">
        <v>0</v>
      </c>
      <c r="AA289">
        <v>4</v>
      </c>
    </row>
    <row r="290" spans="1:89" x14ac:dyDescent="0.3">
      <c r="H290">
        <v>34</v>
      </c>
      <c r="J290">
        <f t="shared" si="184"/>
        <v>0.86444444444444435</v>
      </c>
      <c r="K290">
        <f t="shared" si="186"/>
        <v>1.8527054794451341</v>
      </c>
      <c r="L290" s="33">
        <f t="shared" si="187"/>
        <v>32.413984768903369</v>
      </c>
      <c r="M290">
        <f t="shared" si="185"/>
        <v>32.419066202762622</v>
      </c>
      <c r="W290">
        <v>4</v>
      </c>
      <c r="X290">
        <v>4</v>
      </c>
      <c r="Z290">
        <v>0</v>
      </c>
      <c r="AA290">
        <v>-10</v>
      </c>
    </row>
    <row r="291" spans="1:89" x14ac:dyDescent="0.3">
      <c r="H291">
        <v>35</v>
      </c>
      <c r="J291">
        <f t="shared" si="184"/>
        <v>0.88722222222222213</v>
      </c>
      <c r="K291">
        <f t="shared" si="186"/>
        <v>2.0626761691732241</v>
      </c>
      <c r="L291" s="33">
        <f t="shared" si="187"/>
        <v>34.047549497477085</v>
      </c>
      <c r="M291">
        <f t="shared" si="185"/>
        <v>34.053669963349464</v>
      </c>
    </row>
    <row r="292" spans="1:89" x14ac:dyDescent="0.3">
      <c r="H292">
        <v>36</v>
      </c>
      <c r="J292">
        <f t="shared" si="184"/>
        <v>0.90999999999999992</v>
      </c>
      <c r="K292">
        <f t="shared" si="186"/>
        <v>2.3136349291806297</v>
      </c>
      <c r="L292" s="33">
        <f t="shared" si="187"/>
        <v>36</v>
      </c>
      <c r="M292">
        <f t="shared" si="185"/>
        <v>36.007682305965425</v>
      </c>
      <c r="W292">
        <v>-4</v>
      </c>
      <c r="X292">
        <v>4</v>
      </c>
      <c r="Z292">
        <v>-7</v>
      </c>
      <c r="AA292">
        <v>0</v>
      </c>
    </row>
    <row r="293" spans="1:89" x14ac:dyDescent="0.3">
      <c r="W293">
        <v>5</v>
      </c>
      <c r="X293">
        <v>-5</v>
      </c>
      <c r="Z293">
        <v>5</v>
      </c>
      <c r="AA293">
        <v>0</v>
      </c>
    </row>
    <row r="297" spans="1:89" x14ac:dyDescent="0.3">
      <c r="S297" t="s">
        <v>46</v>
      </c>
      <c r="V297" t="s">
        <v>47</v>
      </c>
      <c r="Z297" t="s">
        <v>141</v>
      </c>
      <c r="AD297" t="s">
        <v>53</v>
      </c>
    </row>
    <row r="298" spans="1:89" x14ac:dyDescent="0.3">
      <c r="B298" s="1" t="s">
        <v>0</v>
      </c>
      <c r="C298" s="1" t="s">
        <v>1</v>
      </c>
      <c r="D298" s="1" t="s">
        <v>3</v>
      </c>
      <c r="E298" s="1" t="s">
        <v>2</v>
      </c>
      <c r="F298" s="1" t="s">
        <v>141</v>
      </c>
      <c r="G298" s="1" t="s">
        <v>5</v>
      </c>
      <c r="I298" s="20" t="s">
        <v>116</v>
      </c>
      <c r="S298" t="s">
        <v>141</v>
      </c>
      <c r="T298" t="s">
        <v>5</v>
      </c>
      <c r="U298" t="s">
        <v>8</v>
      </c>
      <c r="V298" t="s">
        <v>141</v>
      </c>
      <c r="W298" t="s">
        <v>5</v>
      </c>
      <c r="X298" t="s">
        <v>8</v>
      </c>
      <c r="Z298" t="s">
        <v>61</v>
      </c>
      <c r="AA298" t="s">
        <v>91</v>
      </c>
      <c r="AB298" t="s">
        <v>92</v>
      </c>
      <c r="AD298" t="s">
        <v>61</v>
      </c>
      <c r="AE298" t="s">
        <v>91</v>
      </c>
      <c r="AF298" t="s">
        <v>92</v>
      </c>
      <c r="AI298" t="s">
        <v>142</v>
      </c>
      <c r="AJ298" t="s">
        <v>94</v>
      </c>
      <c r="AL298" t="s">
        <v>96</v>
      </c>
      <c r="AM298" t="s">
        <v>98</v>
      </c>
    </row>
    <row r="299" spans="1:89" x14ac:dyDescent="0.3">
      <c r="A299" t="s">
        <v>84</v>
      </c>
      <c r="B299" s="21">
        <f>IF('INPUT and DIAGNOSIS'!B5="","",'INPUT and DIAGNOSIS'!B5)</f>
        <v>1</v>
      </c>
      <c r="C299" s="21" t="str">
        <f>IF('INPUT and DIAGNOSIS'!C5="","",'INPUT and DIAGNOSIS'!C5)</f>
        <v/>
      </c>
      <c r="D299" s="21" t="str">
        <f>IF('INPUT and DIAGNOSIS'!D5="","",IF(AND('INPUT and DIAGNOSIS'!C5&lt;42,'INPUT and DIAGNOSIS'!D5&lt;10),10,IF(AND('INPUT and DIAGNOSIS'!C5&lt;68,'INPUT and DIAGNOSIS'!D5&lt;8),8,'INPUT and DIAGNOSIS'!D5)))</f>
        <v/>
      </c>
      <c r="E299" s="21" t="str">
        <f>IF('INPUT and DIAGNOSIS'!E5="","",IF('INPUT and DIAGNOSIS'!E5="M",0,IF('INPUT and DIAGNOSIS'!E5="F",1,"Missing/Wrong")))</f>
        <v/>
      </c>
      <c r="F299" s="21" t="str">
        <f>IF('INPUT and DIAGNOSIS'!F5="","",'INPUT and DIAGNOSIS'!F5)</f>
        <v/>
      </c>
      <c r="G299" s="21" t="str">
        <f>IF('INPUT and DIAGNOSIS'!G5="","",'INPUT and DIAGNOSIS'!G5)</f>
        <v/>
      </c>
      <c r="H299" s="38" t="str">
        <f>IF(OR(F299="",G299="",ISNUMBER(F299)=FALSE,ISNUMBER(G299)=FALSE),"",1)</f>
        <v/>
      </c>
      <c r="I299" s="49" t="str">
        <f>IF('INPUT and DIAGNOSIS'!D5="","",IF(AND('INPUT and DIAGNOSIS'!C5&lt;42,'INPUT and DIAGNOSIS'!D5&lt;10),10,IF(AND('INPUT and DIAGNOSIS'!C5&lt;68,'INPUT and DIAGNOSIS'!D5&lt;8),8,"")))</f>
        <v/>
      </c>
      <c r="J299" t="e">
        <f>(1-J$2)/2+J$2*(G299/36)</f>
        <v>#VALUE!</v>
      </c>
      <c r="K299" t="e">
        <f>LN(J299/(1-J299))</f>
        <v>#VALUE!</v>
      </c>
      <c r="L299" s="33" t="e">
        <f>(K299-K$222)/K$224*36</f>
        <v>#VALUE!</v>
      </c>
      <c r="M299" t="e">
        <f>7.78*LN((G299*0.02278+0.09)/(0.91-G299*0.02278))+18</f>
        <v>#VALUE!</v>
      </c>
      <c r="O299" s="33" t="e">
        <f>C299-AVERAGE(C$5:C$220)</f>
        <v>#VALUE!</v>
      </c>
      <c r="P299" s="33" t="e">
        <f>D299-AVERAGE(D$5:D$220)</f>
        <v>#VALUE!</v>
      </c>
      <c r="Q299" s="33" t="e">
        <f>E299-0.5</f>
        <v>#VALUE!</v>
      </c>
      <c r="S299" t="e">
        <f>'Parameters from R'!D$17+'Parameters from R'!D$18*Computation!$O299+'Parameters from R'!D$19*Computation!$P299+'Parameters from R'!D$20*Computation!$O299*Computation!$P299+'Parameters from R'!D$21*Computation!$Q299+'Parameters from R'!D$22*Computation!$O299*Computation!$Q299+'Parameters from R'!D$23*Computation!$P299*Computation!$Q299+'Parameters from R'!D$24*Computation!$O299*Computation!$P299*Computation!$Q299</f>
        <v>#VALUE!</v>
      </c>
      <c r="T299" t="e">
        <f>'Parameters from R'!E$17+'Parameters from R'!E$18*Computation!$O299+'Parameters from R'!E$19*Computation!$P299+'Parameters from R'!E$20*Computation!$O299*Computation!$P299+'Parameters from R'!E$21*Computation!$Q299+'Parameters from R'!E$22*Computation!$O299*Computation!$Q299+'Parameters from R'!E$23*Computation!$P299*Computation!$Q299+'Parameters from R'!E$24*Computation!$O299*Computation!$P299*Computation!$Q299</f>
        <v>#VALUE!</v>
      </c>
      <c r="U299" t="e">
        <f>'Parameters from R'!F$17+'Parameters from R'!F$18*Computation!$O299+'Parameters from R'!F$19*Computation!$P299+'Parameters from R'!F$20*Computation!$O299*Computation!$P299+'Parameters from R'!F$21*Computation!$Q299+'Parameters from R'!F$22*Computation!$O299*Computation!$Q299+'Parameters from R'!F$23*Computation!$P299*Computation!$Q299+'Parameters from R'!F$24*Computation!$O299*Computation!$P299*Computation!$Q299</f>
        <v>#VALUE!</v>
      </c>
      <c r="V299" t="e">
        <f>F299-S299</f>
        <v>#VALUE!</v>
      </c>
      <c r="W299" t="e">
        <f>G299-T299</f>
        <v>#VALUE!</v>
      </c>
      <c r="X299" t="e">
        <f>L299-U299</f>
        <v>#VALUE!</v>
      </c>
      <c r="Z299" s="21" t="str">
        <f>IF(F299="","",V299/'Parameters from R'!$D$25)</f>
        <v/>
      </c>
      <c r="AA299" s="21" t="str">
        <f>IF(Z299="","",(NORMSDIST(Z299)*100))</f>
        <v/>
      </c>
      <c r="AB299" s="21" t="str">
        <f>IF(Z299="","",IF(Z299&gt;0,4,IF(Z299&gt;-0.62,3,IF(Z299&gt;-1.24,2,IF(Z299&gt;-1.86,1,0)))))</f>
        <v/>
      </c>
      <c r="AD299" s="21" t="str">
        <f>IF(G299="","",X299/'Parameters from R'!$F$25)</f>
        <v/>
      </c>
      <c r="AE299" s="21" t="str">
        <f>IF(AD299="","",(NORMSDIST(AD299)*100))</f>
        <v/>
      </c>
      <c r="AF299" s="21" t="str">
        <f>IF(AD299="","",IF(AD299&gt;0,4,IF(AD299&gt;-0.62,3,IF(AD299&gt;-1.24,2,IF(AD299&gt;-1.86,1,0)))))</f>
        <v/>
      </c>
      <c r="AI299" s="49" t="str">
        <f>Z299</f>
        <v/>
      </c>
      <c r="AJ299" s="49" t="str">
        <f>AD299</f>
        <v/>
      </c>
      <c r="AL299" s="48" t="str">
        <f>IF(OR(AI299="",AJ299=""),"",SQRT((AI299+AJ299)^2/(2*(1+$AI$223))+(AJ299-AI299)^2/(2*(1-$AI$223))))</f>
        <v/>
      </c>
      <c r="AM299" s="45" t="str">
        <f t="shared" ref="AM299:AM362" si="188">IF(AL299="","",1-_xlfn.CHISQ.DIST(AL299^2,2,TRUE))</f>
        <v/>
      </c>
      <c r="AO299" s="60" t="str">
        <f t="shared" ref="AO299:AO362" si="189">AI299</f>
        <v/>
      </c>
      <c r="AP299" s="60" t="str">
        <f t="shared" ref="AP299:AP362" si="190">AJ299</f>
        <v/>
      </c>
      <c r="AQ299" s="21" t="str">
        <f t="shared" ref="AQ299:AQ362" si="191">IF(AO299="","",AO299/SQRT($AO299^2+$AP299^2))</f>
        <v/>
      </c>
      <c r="AR299" s="21" t="str">
        <f t="shared" ref="AR299:AR362" si="192">IF(AP299="","",AP299/SQRT($AO299^2+$AP299^2))</f>
        <v/>
      </c>
      <c r="AT299" s="55" t="str">
        <f t="shared" ref="AT299:AT362" si="193">IF($AQ299="","",SQRT(($AQ299-AT$4)^2+($AR299-AU$4)^2))</f>
        <v/>
      </c>
      <c r="AV299" s="55" t="str">
        <f t="shared" ref="AV299:AV362" si="194">IF($AQ299="","",SQRT(($AQ299-AV$4)^2+($AR299-AW$4)^2))</f>
        <v/>
      </c>
      <c r="AX299" s="55" t="str">
        <f t="shared" ref="AX299:AX362" si="195">IF($AQ299="","",SQRT(($AQ299-AX$4)^2+($AR299-AY$4)^2))</f>
        <v/>
      </c>
      <c r="AZ299" s="55" t="str">
        <f t="shared" ref="AZ299:AZ362" si="196">IF($AQ299="","",SQRT(($AQ299-AZ$4)^2+($AR299-BA$4)^2))</f>
        <v/>
      </c>
      <c r="BB299" s="55" t="str">
        <f t="shared" ref="BB299:BB362" si="197">IF($AQ299="","",SQRT(($AQ299-BB$4)^2+($AR299-BC$4)^2))</f>
        <v/>
      </c>
      <c r="BD299" s="55" t="str">
        <f t="shared" ref="BD299:BD362" si="198">IF($AQ299="","",SQRT(($AQ299-BD$4)^2+($AR299-BE$4)^2))</f>
        <v/>
      </c>
      <c r="BF299" s="55" t="str">
        <f t="shared" ref="BF299:BF362" si="199">IF($AQ299="","",SQRT(($AQ299-BF$4)^2+($AR299-BG$4)^2))</f>
        <v/>
      </c>
      <c r="BH299" s="55" t="str">
        <f t="shared" ref="BH299:BH362" si="200">IF($AQ299="","",SQRT(($AQ299-BH$4)^2+($AR299-BI$4)^2))</f>
        <v/>
      </c>
      <c r="BJ299" s="56" t="str">
        <f t="shared" ref="BJ299:BJ362" si="201">IF(AQ299="","",MIN(AT299:BH299))</f>
        <v/>
      </c>
      <c r="BK299" s="57" t="str">
        <f t="shared" ref="BK299:BK362" si="202">IF($AO299="","",IF(AT299=$BJ299,AT$2,""))</f>
        <v/>
      </c>
      <c r="BM299" s="57" t="str">
        <f t="shared" ref="BM299:BM362" si="203">IF($AO299="","",IF(AV299=$BJ299,AV$2,""))</f>
        <v/>
      </c>
      <c r="BO299" s="57" t="str">
        <f t="shared" ref="BO299:BO362" si="204">IF($AO299="","",IF(AX299=$BJ299,AX$2,""))</f>
        <v/>
      </c>
      <c r="BQ299" s="57" t="str">
        <f t="shared" ref="BQ299:BQ362" si="205">IF($AO299="","",IF(AZ299=$BJ299,AZ$2,""))</f>
        <v/>
      </c>
      <c r="BS299" s="57" t="str">
        <f t="shared" ref="BS299:BS362" si="206">IF($AO299="","",IF(BB299=$BJ299,BB$2,""))</f>
        <v/>
      </c>
      <c r="BU299" s="57" t="str">
        <f t="shared" ref="BU299:BU362" si="207">IF($AO299="","",IF(BD299=$BJ299,BD$2,""))</f>
        <v/>
      </c>
      <c r="BW299" s="57" t="str">
        <f t="shared" ref="BW299:BW362" si="208">IF($AO299="","",IF(BF299=$BJ299,BF$2,""))</f>
        <v/>
      </c>
      <c r="BY299" s="57" t="str">
        <f t="shared" ref="BY299:BY362" si="209">IF($AO299="","",IF(BH299=$BJ299,BH$2,""))</f>
        <v/>
      </c>
      <c r="CA299" s="58" t="str">
        <f t="shared" ref="CA299:CA362" si="210">IF(AQ299="","",AVERAGE(BK299:BY299))</f>
        <v/>
      </c>
      <c r="CB299" s="59" t="str">
        <f>IF(CA299="","",IF(CA299=5,"Slow",IF(CA299=6,"Slow-inaccurate",IF(CA299=7,"Inaccurate",IF(CA299=8,"Fast-inaccurate",IF(CA299=1,"Fast",IF(CA299=2,"Fast-hyperaccurate",IF(CA299=3,"Hyperaccurate",IF(CA299=4,"Slow-hyperaccurate","")))))))))</f>
        <v/>
      </c>
      <c r="CG299" s="49" t="e">
        <f>IF(OR(F299="",F299&lt;0,F299&gt;36,H299=""),NA(),F299)</f>
        <v>#N/A</v>
      </c>
      <c r="CH299" s="49" t="e">
        <f>IF(OR(G299="",G299&lt;0,G299&gt;36,H299=""),NA(),G299)</f>
        <v>#N/A</v>
      </c>
      <c r="CJ299" s="49" t="e">
        <f>IF(OR(AI299="",F299&lt;0,F299&gt;36,H299=""),NA(),AI299)</f>
        <v>#N/A</v>
      </c>
      <c r="CK299" s="49" t="e">
        <f>IF(OR(AJ299="",G299&lt;0,G299&gt;36,H299=""),NA(),AJ299)</f>
        <v>#N/A</v>
      </c>
    </row>
    <row r="300" spans="1:89" x14ac:dyDescent="0.3">
      <c r="B300" s="21">
        <f>IF('INPUT and DIAGNOSIS'!B6="","",'INPUT and DIAGNOSIS'!B6)</f>
        <v>2</v>
      </c>
      <c r="C300" s="21" t="str">
        <f>IF('INPUT and DIAGNOSIS'!C6="","",'INPUT and DIAGNOSIS'!C6)</f>
        <v/>
      </c>
      <c r="D300" s="21" t="str">
        <f>IF('INPUT and DIAGNOSIS'!D6="","",IF(AND('INPUT and DIAGNOSIS'!C6&lt;42,'INPUT and DIAGNOSIS'!D6&lt;10),10,IF(AND('INPUT and DIAGNOSIS'!C6&lt;68,'INPUT and DIAGNOSIS'!D6&lt;8),8,'INPUT and DIAGNOSIS'!D6)))</f>
        <v/>
      </c>
      <c r="E300" s="21" t="str">
        <f>IF('INPUT and DIAGNOSIS'!E6="","",IF('INPUT and DIAGNOSIS'!E6="M",0,IF('INPUT and DIAGNOSIS'!E6="F",1,"Missing/Wrong")))</f>
        <v/>
      </c>
      <c r="F300" s="21" t="str">
        <f>IF('INPUT and DIAGNOSIS'!F6="","",'INPUT and DIAGNOSIS'!F6)</f>
        <v/>
      </c>
      <c r="G300" s="21" t="str">
        <f>IF('INPUT and DIAGNOSIS'!G6="","",'INPUT and DIAGNOSIS'!G6)</f>
        <v/>
      </c>
      <c r="H300" s="38" t="str">
        <f t="shared" ref="H300:H363" si="211">IF(OR(F300="",G300="",ISNUMBER(F300)=FALSE,ISNUMBER(G300)=FALSE),"",1)</f>
        <v/>
      </c>
      <c r="I300" s="49" t="str">
        <f>IF('INPUT and DIAGNOSIS'!D6="","",IF(AND('INPUT and DIAGNOSIS'!C6&lt;42,'INPUT and DIAGNOSIS'!D6&lt;10),10,IF(AND('INPUT and DIAGNOSIS'!C6&lt;68,'INPUT and DIAGNOSIS'!D6&lt;8),8,"")))</f>
        <v/>
      </c>
      <c r="J300" t="e">
        <f>(1-J$2)/2+J$2*(G300/36)</f>
        <v>#VALUE!</v>
      </c>
      <c r="K300" t="e">
        <f t="shared" ref="K300:K362" si="212">LN(J300/(1-J300))</f>
        <v>#VALUE!</v>
      </c>
      <c r="L300" s="33" t="e">
        <f t="shared" ref="L300:L362" si="213">(K300-K$222)/K$224*36</f>
        <v>#VALUE!</v>
      </c>
      <c r="M300" t="e">
        <f t="shared" ref="M300:M363" si="214">7.78*LN((G300*0.02278+0.09)/(0.91-G300*0.02278))+18</f>
        <v>#VALUE!</v>
      </c>
      <c r="O300" s="33" t="e">
        <f t="shared" ref="O300:O363" si="215">C300-AVERAGE(C$5:C$220)</f>
        <v>#VALUE!</v>
      </c>
      <c r="P300" s="33" t="e">
        <f t="shared" ref="P300:P363" si="216">D300-AVERAGE(D$5:D$220)</f>
        <v>#VALUE!</v>
      </c>
      <c r="Q300" s="33" t="e">
        <f t="shared" ref="Q300:Q363" si="217">E300-0.5</f>
        <v>#VALUE!</v>
      </c>
      <c r="S300" t="e">
        <f>'Parameters from R'!D$17+'Parameters from R'!D$18*Computation!$O300+'Parameters from R'!D$19*Computation!$P300+'Parameters from R'!D$20*Computation!$O300*Computation!$P300+'Parameters from R'!D$21*Computation!$Q300+'Parameters from R'!D$22*Computation!$O300*Computation!$Q300+'Parameters from R'!D$23*Computation!$P300*Computation!$Q300+'Parameters from R'!D$24*Computation!$O300*Computation!$P300*Computation!$Q300</f>
        <v>#VALUE!</v>
      </c>
      <c r="T300" t="e">
        <f>'Parameters from R'!E$17+'Parameters from R'!E$18*Computation!$O300+'Parameters from R'!E$19*Computation!$P300+'Parameters from R'!E$20*Computation!$O300*Computation!$P300+'Parameters from R'!E$21*Computation!$Q300+'Parameters from R'!E$22*Computation!$O300*Computation!$Q300+'Parameters from R'!E$23*Computation!$P300*Computation!$Q300+'Parameters from R'!E$24*Computation!$O300*Computation!$P300*Computation!$Q300</f>
        <v>#VALUE!</v>
      </c>
      <c r="U300" t="e">
        <f>'Parameters from R'!F$17+'Parameters from R'!F$18*Computation!$O300+'Parameters from R'!F$19*Computation!$P300+'Parameters from R'!F$20*Computation!$O300*Computation!$P300+'Parameters from R'!F$21*Computation!$Q300+'Parameters from R'!F$22*Computation!$O300*Computation!$Q300+'Parameters from R'!F$23*Computation!$P300*Computation!$Q300+'Parameters from R'!F$24*Computation!$O300*Computation!$P300*Computation!$Q300</f>
        <v>#VALUE!</v>
      </c>
      <c r="V300" t="e">
        <f t="shared" ref="V300:V363" si="218">F300-S300</f>
        <v>#VALUE!</v>
      </c>
      <c r="W300" t="e">
        <f t="shared" ref="W300:W363" si="219">G300-T300</f>
        <v>#VALUE!</v>
      </c>
      <c r="X300" t="e">
        <f t="shared" ref="X300:X363" si="220">L300-U300</f>
        <v>#VALUE!</v>
      </c>
      <c r="Z300" s="21" t="str">
        <f>IF(F300="","",V300/'Parameters from R'!$D$25)</f>
        <v/>
      </c>
      <c r="AA300" s="21" t="str">
        <f t="shared" ref="AA300:AA363" si="221">IF(Z300="","",(NORMSDIST(Z300)*100))</f>
        <v/>
      </c>
      <c r="AB300" s="21" t="str">
        <f t="shared" ref="AB300:AB363" si="222">IF(Z300="","",IF(Z300&gt;0,4,IF(Z300&gt;-0.62,3,IF(Z300&gt;-1.24,2,IF(Z300&gt;-1.86,1,0)))))</f>
        <v/>
      </c>
      <c r="AD300" s="21" t="str">
        <f>IF(G300="","",X300/'Parameters from R'!$F$25)</f>
        <v/>
      </c>
      <c r="AE300" s="21" t="str">
        <f t="shared" ref="AE300:AE363" si="223">IF(AD300="","",(NORMSDIST(AD300)*100))</f>
        <v/>
      </c>
      <c r="AF300" s="21" t="str">
        <f t="shared" ref="AF300:AF363" si="224">IF(AD300="","",IF(AD300&gt;0,4,IF(AD300&gt;-0.62,3,IF(AD300&gt;-1.24,2,IF(AD300&gt;-1.86,1,0)))))</f>
        <v/>
      </c>
      <c r="AI300" s="49" t="str">
        <f t="shared" ref="AI300:AI363" si="225">Z300</f>
        <v/>
      </c>
      <c r="AJ300" s="49" t="str">
        <f t="shared" ref="AJ300:AJ363" si="226">AD300</f>
        <v/>
      </c>
      <c r="AL300" s="48" t="str">
        <f t="shared" ref="AL300:AL363" si="227">IF(OR(AI300="",AJ300=""),"",SQRT((AI300+AJ300)^2/(2*(1+$AI$223))+(AJ300-AI300)^2/(2*(1-$AI$223))))</f>
        <v/>
      </c>
      <c r="AM300" s="45" t="str">
        <f t="shared" si="188"/>
        <v/>
      </c>
      <c r="AO300" s="60" t="str">
        <f t="shared" si="189"/>
        <v/>
      </c>
      <c r="AP300" s="60" t="str">
        <f t="shared" si="190"/>
        <v/>
      </c>
      <c r="AQ300" s="21" t="str">
        <f t="shared" si="191"/>
        <v/>
      </c>
      <c r="AR300" s="21" t="str">
        <f t="shared" si="192"/>
        <v/>
      </c>
      <c r="AT300" s="55" t="str">
        <f t="shared" si="193"/>
        <v/>
      </c>
      <c r="AV300" s="55" t="str">
        <f t="shared" si="194"/>
        <v/>
      </c>
      <c r="AX300" s="55" t="str">
        <f t="shared" si="195"/>
        <v/>
      </c>
      <c r="AZ300" s="55" t="str">
        <f t="shared" si="196"/>
        <v/>
      </c>
      <c r="BB300" s="55" t="str">
        <f t="shared" si="197"/>
        <v/>
      </c>
      <c r="BD300" s="55" t="str">
        <f t="shared" si="198"/>
        <v/>
      </c>
      <c r="BF300" s="55" t="str">
        <f t="shared" si="199"/>
        <v/>
      </c>
      <c r="BH300" s="55" t="str">
        <f t="shared" si="200"/>
        <v/>
      </c>
      <c r="BJ300" s="56" t="str">
        <f t="shared" si="201"/>
        <v/>
      </c>
      <c r="BK300" s="57" t="str">
        <f t="shared" si="202"/>
        <v/>
      </c>
      <c r="BM300" s="57" t="str">
        <f t="shared" si="203"/>
        <v/>
      </c>
      <c r="BO300" s="57" t="str">
        <f t="shared" si="204"/>
        <v/>
      </c>
      <c r="BQ300" s="57" t="str">
        <f t="shared" si="205"/>
        <v/>
      </c>
      <c r="BS300" s="57" t="str">
        <f t="shared" si="206"/>
        <v/>
      </c>
      <c r="BU300" s="57" t="str">
        <f t="shared" si="207"/>
        <v/>
      </c>
      <c r="BW300" s="57" t="str">
        <f t="shared" si="208"/>
        <v/>
      </c>
      <c r="BY300" s="57" t="str">
        <f t="shared" si="209"/>
        <v/>
      </c>
      <c r="CA300" s="58" t="str">
        <f t="shared" si="210"/>
        <v/>
      </c>
      <c r="CB300" s="59" t="str">
        <f t="shared" ref="CB300:CB363" si="228">IF(CA300="","",IF(CA300=5,"Slow",IF(CA300=6,"Slow-inaccurate",IF(CA300=7,"Inaccurate",IF(CA300=8,"Fast-inaccurate",IF(CA300=1,"Fast",IF(CA300=2,"Fast-hyperaccurate",IF(CA300=3,"Hyperaccurate",IF(CA300=4,"Slow-hyperaccurate","")))))))))</f>
        <v/>
      </c>
      <c r="CG300" s="49" t="e">
        <f t="shared" ref="CG300:CG363" si="229">IF(OR(F300="",F300&lt;0,F300&gt;36,H300=""),NA(),F300)</f>
        <v>#N/A</v>
      </c>
      <c r="CH300" s="49" t="e">
        <f t="shared" ref="CH300:CH363" si="230">IF(OR(G300="",G300&lt;0,G300&gt;36,H300=""),NA(),G300)</f>
        <v>#N/A</v>
      </c>
      <c r="CJ300" s="49" t="e">
        <f t="shared" ref="CJ300:CJ363" si="231">IF(OR(AI300="",F300&lt;0,F300&gt;36,H300=""),NA(),AI300)</f>
        <v>#N/A</v>
      </c>
      <c r="CK300" s="49" t="e">
        <f t="shared" ref="CK300:CK363" si="232">IF(OR(AJ300="",G300&lt;0,G300&gt;36,H300=""),NA(),AJ300)</f>
        <v>#N/A</v>
      </c>
    </row>
    <row r="301" spans="1:89" x14ac:dyDescent="0.3">
      <c r="B301" s="21">
        <f>IF('INPUT and DIAGNOSIS'!B7="","",'INPUT and DIAGNOSIS'!B7)</f>
        <v>3</v>
      </c>
      <c r="C301" s="21" t="str">
        <f>IF('INPUT and DIAGNOSIS'!C7="","",'INPUT and DIAGNOSIS'!C7)</f>
        <v/>
      </c>
      <c r="D301" s="21" t="str">
        <f>IF('INPUT and DIAGNOSIS'!D7="","",IF(AND('INPUT and DIAGNOSIS'!C7&lt;42,'INPUT and DIAGNOSIS'!D7&lt;10),10,IF(AND('INPUT and DIAGNOSIS'!C7&lt;68,'INPUT and DIAGNOSIS'!D7&lt;8),8,'INPUT and DIAGNOSIS'!D7)))</f>
        <v/>
      </c>
      <c r="E301" s="21" t="str">
        <f>IF('INPUT and DIAGNOSIS'!E7="","",IF('INPUT and DIAGNOSIS'!E7="M",0,IF('INPUT and DIAGNOSIS'!E7="F",1,"Missing/Wrong")))</f>
        <v/>
      </c>
      <c r="F301" s="21" t="str">
        <f>IF('INPUT and DIAGNOSIS'!F7="","",'INPUT and DIAGNOSIS'!F7)</f>
        <v/>
      </c>
      <c r="G301" s="21" t="str">
        <f>IF('INPUT and DIAGNOSIS'!G7="","",'INPUT and DIAGNOSIS'!G7)</f>
        <v/>
      </c>
      <c r="H301" s="38" t="str">
        <f t="shared" si="211"/>
        <v/>
      </c>
      <c r="I301" s="49" t="str">
        <f>IF('INPUT and DIAGNOSIS'!D7="","",IF(AND('INPUT and DIAGNOSIS'!C7&lt;42,'INPUT and DIAGNOSIS'!D7&lt;10),10,IF(AND('INPUT and DIAGNOSIS'!C7&lt;68,'INPUT and DIAGNOSIS'!D7&lt;8),8,"")))</f>
        <v/>
      </c>
      <c r="J301" t="e">
        <f t="shared" ref="J301:J363" si="233">(1-J$2)/2+J$2*(G301/36)</f>
        <v>#VALUE!</v>
      </c>
      <c r="K301" t="e">
        <f t="shared" si="212"/>
        <v>#VALUE!</v>
      </c>
      <c r="L301" s="33" t="e">
        <f t="shared" si="213"/>
        <v>#VALUE!</v>
      </c>
      <c r="M301" t="e">
        <f t="shared" si="214"/>
        <v>#VALUE!</v>
      </c>
      <c r="O301" s="33" t="e">
        <f t="shared" si="215"/>
        <v>#VALUE!</v>
      </c>
      <c r="P301" s="33" t="e">
        <f t="shared" si="216"/>
        <v>#VALUE!</v>
      </c>
      <c r="Q301" s="33" t="e">
        <f t="shared" si="217"/>
        <v>#VALUE!</v>
      </c>
      <c r="S301" t="e">
        <f>'Parameters from R'!D$17+'Parameters from R'!D$18*Computation!$O301+'Parameters from R'!D$19*Computation!$P301+'Parameters from R'!D$20*Computation!$O301*Computation!$P301+'Parameters from R'!D$21*Computation!$Q301+'Parameters from R'!D$22*Computation!$O301*Computation!$Q301+'Parameters from R'!D$23*Computation!$P301*Computation!$Q301+'Parameters from R'!D$24*Computation!$O301*Computation!$P301*Computation!$Q301</f>
        <v>#VALUE!</v>
      </c>
      <c r="T301" t="e">
        <f>'Parameters from R'!E$17+'Parameters from R'!E$18*Computation!$O301+'Parameters from R'!E$19*Computation!$P301+'Parameters from R'!E$20*Computation!$O301*Computation!$P301+'Parameters from R'!E$21*Computation!$Q301+'Parameters from R'!E$22*Computation!$O301*Computation!$Q301+'Parameters from R'!E$23*Computation!$P301*Computation!$Q301+'Parameters from R'!E$24*Computation!$O301*Computation!$P301*Computation!$Q301</f>
        <v>#VALUE!</v>
      </c>
      <c r="U301" t="e">
        <f>'Parameters from R'!F$17+'Parameters from R'!F$18*Computation!$O301+'Parameters from R'!F$19*Computation!$P301+'Parameters from R'!F$20*Computation!$O301*Computation!$P301+'Parameters from R'!F$21*Computation!$Q301+'Parameters from R'!F$22*Computation!$O301*Computation!$Q301+'Parameters from R'!F$23*Computation!$P301*Computation!$Q301+'Parameters from R'!F$24*Computation!$O301*Computation!$P301*Computation!$Q301</f>
        <v>#VALUE!</v>
      </c>
      <c r="V301" t="e">
        <f t="shared" si="218"/>
        <v>#VALUE!</v>
      </c>
      <c r="W301" t="e">
        <f t="shared" si="219"/>
        <v>#VALUE!</v>
      </c>
      <c r="X301" t="e">
        <f t="shared" si="220"/>
        <v>#VALUE!</v>
      </c>
      <c r="Z301" s="21" t="str">
        <f>IF(F301="","",V301/'Parameters from R'!$D$25)</f>
        <v/>
      </c>
      <c r="AA301" s="21" t="str">
        <f t="shared" si="221"/>
        <v/>
      </c>
      <c r="AB301" s="21" t="str">
        <f t="shared" si="222"/>
        <v/>
      </c>
      <c r="AD301" s="21" t="str">
        <f>IF(G301="","",X301/'Parameters from R'!$F$25)</f>
        <v/>
      </c>
      <c r="AE301" s="21" t="str">
        <f t="shared" si="223"/>
        <v/>
      </c>
      <c r="AF301" s="21" t="str">
        <f t="shared" si="224"/>
        <v/>
      </c>
      <c r="AI301" s="49" t="str">
        <f t="shared" si="225"/>
        <v/>
      </c>
      <c r="AJ301" s="49" t="str">
        <f t="shared" si="226"/>
        <v/>
      </c>
      <c r="AL301" s="48" t="str">
        <f t="shared" si="227"/>
        <v/>
      </c>
      <c r="AM301" s="45" t="str">
        <f t="shared" si="188"/>
        <v/>
      </c>
      <c r="AO301" s="60" t="str">
        <f t="shared" si="189"/>
        <v/>
      </c>
      <c r="AP301" s="60" t="str">
        <f t="shared" si="190"/>
        <v/>
      </c>
      <c r="AQ301" s="21" t="str">
        <f t="shared" si="191"/>
        <v/>
      </c>
      <c r="AR301" s="21" t="str">
        <f t="shared" si="192"/>
        <v/>
      </c>
      <c r="AT301" s="55" t="str">
        <f t="shared" si="193"/>
        <v/>
      </c>
      <c r="AV301" s="55" t="str">
        <f t="shared" si="194"/>
        <v/>
      </c>
      <c r="AX301" s="55" t="str">
        <f t="shared" si="195"/>
        <v/>
      </c>
      <c r="AZ301" s="55" t="str">
        <f t="shared" si="196"/>
        <v/>
      </c>
      <c r="BB301" s="55" t="str">
        <f t="shared" si="197"/>
        <v/>
      </c>
      <c r="BD301" s="55" t="str">
        <f t="shared" si="198"/>
        <v/>
      </c>
      <c r="BF301" s="55" t="str">
        <f t="shared" si="199"/>
        <v/>
      </c>
      <c r="BH301" s="55" t="str">
        <f t="shared" si="200"/>
        <v/>
      </c>
      <c r="BJ301" s="56" t="str">
        <f t="shared" si="201"/>
        <v/>
      </c>
      <c r="BK301" s="57" t="str">
        <f t="shared" si="202"/>
        <v/>
      </c>
      <c r="BM301" s="57" t="str">
        <f t="shared" si="203"/>
        <v/>
      </c>
      <c r="BO301" s="57" t="str">
        <f t="shared" si="204"/>
        <v/>
      </c>
      <c r="BQ301" s="57" t="str">
        <f t="shared" si="205"/>
        <v/>
      </c>
      <c r="BS301" s="57" t="str">
        <f t="shared" si="206"/>
        <v/>
      </c>
      <c r="BU301" s="57" t="str">
        <f t="shared" si="207"/>
        <v/>
      </c>
      <c r="BW301" s="57" t="str">
        <f t="shared" si="208"/>
        <v/>
      </c>
      <c r="BY301" s="57" t="str">
        <f t="shared" si="209"/>
        <v/>
      </c>
      <c r="CA301" s="58" t="str">
        <f t="shared" si="210"/>
        <v/>
      </c>
      <c r="CB301" s="59" t="str">
        <f t="shared" si="228"/>
        <v/>
      </c>
      <c r="CG301" s="49" t="e">
        <f t="shared" si="229"/>
        <v>#N/A</v>
      </c>
      <c r="CH301" s="49" t="e">
        <f t="shared" si="230"/>
        <v>#N/A</v>
      </c>
      <c r="CJ301" s="49" t="e">
        <f t="shared" si="231"/>
        <v>#N/A</v>
      </c>
      <c r="CK301" s="49" t="e">
        <f t="shared" si="232"/>
        <v>#N/A</v>
      </c>
    </row>
    <row r="302" spans="1:89" x14ac:dyDescent="0.3">
      <c r="B302" s="21">
        <f>IF('INPUT and DIAGNOSIS'!B8="","",'INPUT and DIAGNOSIS'!B8)</f>
        <v>4</v>
      </c>
      <c r="C302" s="21" t="str">
        <f>IF('INPUT and DIAGNOSIS'!C8="","",'INPUT and DIAGNOSIS'!C8)</f>
        <v/>
      </c>
      <c r="D302" s="21" t="str">
        <f>IF('INPUT and DIAGNOSIS'!D8="","",IF(AND('INPUT and DIAGNOSIS'!C8&lt;42,'INPUT and DIAGNOSIS'!D8&lt;10),10,IF(AND('INPUT and DIAGNOSIS'!C8&lt;68,'INPUT and DIAGNOSIS'!D8&lt;8),8,'INPUT and DIAGNOSIS'!D8)))</f>
        <v/>
      </c>
      <c r="E302" s="21" t="str">
        <f>IF('INPUT and DIAGNOSIS'!E8="","",IF('INPUT and DIAGNOSIS'!E8="M",0,IF('INPUT and DIAGNOSIS'!E8="F",1,"Missing/Wrong")))</f>
        <v/>
      </c>
      <c r="F302" s="21" t="str">
        <f>IF('INPUT and DIAGNOSIS'!F8="","",'INPUT and DIAGNOSIS'!F8)</f>
        <v/>
      </c>
      <c r="G302" s="21" t="str">
        <f>IF('INPUT and DIAGNOSIS'!G8="","",'INPUT and DIAGNOSIS'!G8)</f>
        <v/>
      </c>
      <c r="H302" s="38" t="str">
        <f t="shared" si="211"/>
        <v/>
      </c>
      <c r="I302" s="49" t="str">
        <f>IF('INPUT and DIAGNOSIS'!D8="","",IF(AND('INPUT and DIAGNOSIS'!C8&lt;42,'INPUT and DIAGNOSIS'!D8&lt;10),10,IF(AND('INPUT and DIAGNOSIS'!C8&lt;68,'INPUT and DIAGNOSIS'!D8&lt;8),8,"")))</f>
        <v/>
      </c>
      <c r="J302" t="e">
        <f t="shared" si="233"/>
        <v>#VALUE!</v>
      </c>
      <c r="K302" t="e">
        <f t="shared" si="212"/>
        <v>#VALUE!</v>
      </c>
      <c r="L302" s="33" t="e">
        <f t="shared" si="213"/>
        <v>#VALUE!</v>
      </c>
      <c r="M302" t="e">
        <f t="shared" si="214"/>
        <v>#VALUE!</v>
      </c>
      <c r="O302" s="33" t="e">
        <f t="shared" si="215"/>
        <v>#VALUE!</v>
      </c>
      <c r="P302" s="33" t="e">
        <f t="shared" si="216"/>
        <v>#VALUE!</v>
      </c>
      <c r="Q302" s="33" t="e">
        <f t="shared" si="217"/>
        <v>#VALUE!</v>
      </c>
      <c r="S302" t="e">
        <f>'Parameters from R'!D$17+'Parameters from R'!D$18*Computation!$O302+'Parameters from R'!D$19*Computation!$P302+'Parameters from R'!D$20*Computation!$O302*Computation!$P302+'Parameters from R'!D$21*Computation!$Q302+'Parameters from R'!D$22*Computation!$O302*Computation!$Q302+'Parameters from R'!D$23*Computation!$P302*Computation!$Q302+'Parameters from R'!D$24*Computation!$O302*Computation!$P302*Computation!$Q302</f>
        <v>#VALUE!</v>
      </c>
      <c r="T302" t="e">
        <f>'Parameters from R'!E$17+'Parameters from R'!E$18*Computation!$O302+'Parameters from R'!E$19*Computation!$P302+'Parameters from R'!E$20*Computation!$O302*Computation!$P302+'Parameters from R'!E$21*Computation!$Q302+'Parameters from R'!E$22*Computation!$O302*Computation!$Q302+'Parameters from R'!E$23*Computation!$P302*Computation!$Q302+'Parameters from R'!E$24*Computation!$O302*Computation!$P302*Computation!$Q302</f>
        <v>#VALUE!</v>
      </c>
      <c r="U302" t="e">
        <f>'Parameters from R'!F$17+'Parameters from R'!F$18*Computation!$O302+'Parameters from R'!F$19*Computation!$P302+'Parameters from R'!F$20*Computation!$O302*Computation!$P302+'Parameters from R'!F$21*Computation!$Q302+'Parameters from R'!F$22*Computation!$O302*Computation!$Q302+'Parameters from R'!F$23*Computation!$P302*Computation!$Q302+'Parameters from R'!F$24*Computation!$O302*Computation!$P302*Computation!$Q302</f>
        <v>#VALUE!</v>
      </c>
      <c r="V302" t="e">
        <f t="shared" si="218"/>
        <v>#VALUE!</v>
      </c>
      <c r="W302" t="e">
        <f t="shared" si="219"/>
        <v>#VALUE!</v>
      </c>
      <c r="X302" t="e">
        <f t="shared" si="220"/>
        <v>#VALUE!</v>
      </c>
      <c r="Z302" s="21" t="str">
        <f>IF(F302="","",V302/'Parameters from R'!$D$25)</f>
        <v/>
      </c>
      <c r="AA302" s="21" t="str">
        <f t="shared" si="221"/>
        <v/>
      </c>
      <c r="AB302" s="21" t="str">
        <f t="shared" si="222"/>
        <v/>
      </c>
      <c r="AD302" s="21" t="str">
        <f>IF(G302="","",X302/'Parameters from R'!$F$25)</f>
        <v/>
      </c>
      <c r="AE302" s="21" t="str">
        <f t="shared" si="223"/>
        <v/>
      </c>
      <c r="AF302" s="21" t="str">
        <f t="shared" si="224"/>
        <v/>
      </c>
      <c r="AI302" s="49" t="str">
        <f t="shared" si="225"/>
        <v/>
      </c>
      <c r="AJ302" s="49" t="str">
        <f t="shared" si="226"/>
        <v/>
      </c>
      <c r="AL302" s="48" t="str">
        <f t="shared" si="227"/>
        <v/>
      </c>
      <c r="AM302" s="45" t="str">
        <f t="shared" si="188"/>
        <v/>
      </c>
      <c r="AO302" s="60" t="str">
        <f t="shared" si="189"/>
        <v/>
      </c>
      <c r="AP302" s="60" t="str">
        <f t="shared" si="190"/>
        <v/>
      </c>
      <c r="AQ302" s="21" t="str">
        <f t="shared" si="191"/>
        <v/>
      </c>
      <c r="AR302" s="21" t="str">
        <f t="shared" si="192"/>
        <v/>
      </c>
      <c r="AT302" s="55" t="str">
        <f t="shared" si="193"/>
        <v/>
      </c>
      <c r="AV302" s="55" t="str">
        <f t="shared" si="194"/>
        <v/>
      </c>
      <c r="AX302" s="55" t="str">
        <f t="shared" si="195"/>
        <v/>
      </c>
      <c r="AZ302" s="55" t="str">
        <f t="shared" si="196"/>
        <v/>
      </c>
      <c r="BB302" s="55" t="str">
        <f t="shared" si="197"/>
        <v/>
      </c>
      <c r="BD302" s="55" t="str">
        <f t="shared" si="198"/>
        <v/>
      </c>
      <c r="BF302" s="55" t="str">
        <f t="shared" si="199"/>
        <v/>
      </c>
      <c r="BH302" s="55" t="str">
        <f t="shared" si="200"/>
        <v/>
      </c>
      <c r="BJ302" s="56" t="str">
        <f t="shared" si="201"/>
        <v/>
      </c>
      <c r="BK302" s="57" t="str">
        <f t="shared" si="202"/>
        <v/>
      </c>
      <c r="BM302" s="57" t="str">
        <f t="shared" si="203"/>
        <v/>
      </c>
      <c r="BO302" s="57" t="str">
        <f t="shared" si="204"/>
        <v/>
      </c>
      <c r="BQ302" s="57" t="str">
        <f t="shared" si="205"/>
        <v/>
      </c>
      <c r="BS302" s="57" t="str">
        <f t="shared" si="206"/>
        <v/>
      </c>
      <c r="BU302" s="57" t="str">
        <f t="shared" si="207"/>
        <v/>
      </c>
      <c r="BW302" s="57" t="str">
        <f t="shared" si="208"/>
        <v/>
      </c>
      <c r="BY302" s="57" t="str">
        <f t="shared" si="209"/>
        <v/>
      </c>
      <c r="CA302" s="58" t="str">
        <f t="shared" si="210"/>
        <v/>
      </c>
      <c r="CB302" s="59" t="str">
        <f t="shared" si="228"/>
        <v/>
      </c>
      <c r="CG302" s="49" t="e">
        <f t="shared" si="229"/>
        <v>#N/A</v>
      </c>
      <c r="CH302" s="49" t="e">
        <f t="shared" si="230"/>
        <v>#N/A</v>
      </c>
      <c r="CJ302" s="49" t="e">
        <f t="shared" si="231"/>
        <v>#N/A</v>
      </c>
      <c r="CK302" s="49" t="e">
        <f t="shared" si="232"/>
        <v>#N/A</v>
      </c>
    </row>
    <row r="303" spans="1:89" x14ac:dyDescent="0.3">
      <c r="B303" s="21">
        <f>IF('INPUT and DIAGNOSIS'!B9="","",'INPUT and DIAGNOSIS'!B9)</f>
        <v>5</v>
      </c>
      <c r="C303" s="21" t="str">
        <f>IF('INPUT and DIAGNOSIS'!C9="","",'INPUT and DIAGNOSIS'!C9)</f>
        <v/>
      </c>
      <c r="D303" s="21" t="str">
        <f>IF('INPUT and DIAGNOSIS'!D9="","",IF(AND('INPUT and DIAGNOSIS'!C9&lt;42,'INPUT and DIAGNOSIS'!D9&lt;10),10,IF(AND('INPUT and DIAGNOSIS'!C9&lt;68,'INPUT and DIAGNOSIS'!D9&lt;8),8,'INPUT and DIAGNOSIS'!D9)))</f>
        <v/>
      </c>
      <c r="E303" s="21" t="str">
        <f>IF('INPUT and DIAGNOSIS'!E9="","",IF('INPUT and DIAGNOSIS'!E9="M",0,IF('INPUT and DIAGNOSIS'!E9="F",1,"Missing/Wrong")))</f>
        <v/>
      </c>
      <c r="F303" s="21" t="str">
        <f>IF('INPUT and DIAGNOSIS'!F9="","",'INPUT and DIAGNOSIS'!F9)</f>
        <v/>
      </c>
      <c r="G303" s="21" t="str">
        <f>IF('INPUT and DIAGNOSIS'!G9="","",'INPUT and DIAGNOSIS'!G9)</f>
        <v/>
      </c>
      <c r="H303" s="38" t="str">
        <f t="shared" si="211"/>
        <v/>
      </c>
      <c r="I303" s="49" t="str">
        <f>IF('INPUT and DIAGNOSIS'!D9="","",IF(AND('INPUT and DIAGNOSIS'!C9&lt;42,'INPUT and DIAGNOSIS'!D9&lt;10),10,IF(AND('INPUT and DIAGNOSIS'!C9&lt;68,'INPUT and DIAGNOSIS'!D9&lt;8),8,"")))</f>
        <v/>
      </c>
      <c r="J303" t="e">
        <f t="shared" si="233"/>
        <v>#VALUE!</v>
      </c>
      <c r="K303" t="e">
        <f t="shared" si="212"/>
        <v>#VALUE!</v>
      </c>
      <c r="L303" s="33" t="e">
        <f t="shared" si="213"/>
        <v>#VALUE!</v>
      </c>
      <c r="M303" t="e">
        <f t="shared" si="214"/>
        <v>#VALUE!</v>
      </c>
      <c r="O303" s="33" t="e">
        <f t="shared" si="215"/>
        <v>#VALUE!</v>
      </c>
      <c r="P303" s="33" t="e">
        <f t="shared" si="216"/>
        <v>#VALUE!</v>
      </c>
      <c r="Q303" s="33" t="e">
        <f t="shared" si="217"/>
        <v>#VALUE!</v>
      </c>
      <c r="S303" t="e">
        <f>'Parameters from R'!D$17+'Parameters from R'!D$18*Computation!$O303+'Parameters from R'!D$19*Computation!$P303+'Parameters from R'!D$20*Computation!$O303*Computation!$P303+'Parameters from R'!D$21*Computation!$Q303+'Parameters from R'!D$22*Computation!$O303*Computation!$Q303+'Parameters from R'!D$23*Computation!$P303*Computation!$Q303+'Parameters from R'!D$24*Computation!$O303*Computation!$P303*Computation!$Q303</f>
        <v>#VALUE!</v>
      </c>
      <c r="T303" t="e">
        <f>'Parameters from R'!E$17+'Parameters from R'!E$18*Computation!$O303+'Parameters from R'!E$19*Computation!$P303+'Parameters from R'!E$20*Computation!$O303*Computation!$P303+'Parameters from R'!E$21*Computation!$Q303+'Parameters from R'!E$22*Computation!$O303*Computation!$Q303+'Parameters from R'!E$23*Computation!$P303*Computation!$Q303+'Parameters from R'!E$24*Computation!$O303*Computation!$P303*Computation!$Q303</f>
        <v>#VALUE!</v>
      </c>
      <c r="U303" t="e">
        <f>'Parameters from R'!F$17+'Parameters from R'!F$18*Computation!$O303+'Parameters from R'!F$19*Computation!$P303+'Parameters from R'!F$20*Computation!$O303*Computation!$P303+'Parameters from R'!F$21*Computation!$Q303+'Parameters from R'!F$22*Computation!$O303*Computation!$Q303+'Parameters from R'!F$23*Computation!$P303*Computation!$Q303+'Parameters from R'!F$24*Computation!$O303*Computation!$P303*Computation!$Q303</f>
        <v>#VALUE!</v>
      </c>
      <c r="V303" t="e">
        <f t="shared" si="218"/>
        <v>#VALUE!</v>
      </c>
      <c r="W303" t="e">
        <f t="shared" si="219"/>
        <v>#VALUE!</v>
      </c>
      <c r="X303" t="e">
        <f t="shared" si="220"/>
        <v>#VALUE!</v>
      </c>
      <c r="Z303" s="21" t="str">
        <f>IF(F303="","",V303/'Parameters from R'!$D$25)</f>
        <v/>
      </c>
      <c r="AA303" s="21" t="str">
        <f t="shared" si="221"/>
        <v/>
      </c>
      <c r="AB303" s="21" t="str">
        <f t="shared" si="222"/>
        <v/>
      </c>
      <c r="AD303" s="21" t="str">
        <f>IF(G303="","",X303/'Parameters from R'!$F$25)</f>
        <v/>
      </c>
      <c r="AE303" s="21" t="str">
        <f t="shared" si="223"/>
        <v/>
      </c>
      <c r="AF303" s="21" t="str">
        <f t="shared" si="224"/>
        <v/>
      </c>
      <c r="AI303" s="49" t="str">
        <f t="shared" si="225"/>
        <v/>
      </c>
      <c r="AJ303" s="49" t="str">
        <f t="shared" si="226"/>
        <v/>
      </c>
      <c r="AL303" s="48" t="str">
        <f t="shared" si="227"/>
        <v/>
      </c>
      <c r="AM303" s="45" t="str">
        <f t="shared" si="188"/>
        <v/>
      </c>
      <c r="AO303" s="60" t="str">
        <f t="shared" si="189"/>
        <v/>
      </c>
      <c r="AP303" s="60" t="str">
        <f t="shared" si="190"/>
        <v/>
      </c>
      <c r="AQ303" s="21" t="str">
        <f t="shared" si="191"/>
        <v/>
      </c>
      <c r="AR303" s="21" t="str">
        <f t="shared" si="192"/>
        <v/>
      </c>
      <c r="AT303" s="55" t="str">
        <f t="shared" si="193"/>
        <v/>
      </c>
      <c r="AV303" s="55" t="str">
        <f t="shared" si="194"/>
        <v/>
      </c>
      <c r="AX303" s="55" t="str">
        <f t="shared" si="195"/>
        <v/>
      </c>
      <c r="AZ303" s="55" t="str">
        <f t="shared" si="196"/>
        <v/>
      </c>
      <c r="BB303" s="55" t="str">
        <f t="shared" si="197"/>
        <v/>
      </c>
      <c r="BD303" s="55" t="str">
        <f t="shared" si="198"/>
        <v/>
      </c>
      <c r="BF303" s="55" t="str">
        <f t="shared" si="199"/>
        <v/>
      </c>
      <c r="BH303" s="55" t="str">
        <f t="shared" si="200"/>
        <v/>
      </c>
      <c r="BJ303" s="56" t="str">
        <f t="shared" si="201"/>
        <v/>
      </c>
      <c r="BK303" s="57" t="str">
        <f t="shared" si="202"/>
        <v/>
      </c>
      <c r="BM303" s="57" t="str">
        <f t="shared" si="203"/>
        <v/>
      </c>
      <c r="BO303" s="57" t="str">
        <f t="shared" si="204"/>
        <v/>
      </c>
      <c r="BQ303" s="57" t="str">
        <f t="shared" si="205"/>
        <v/>
      </c>
      <c r="BS303" s="57" t="str">
        <f t="shared" si="206"/>
        <v/>
      </c>
      <c r="BU303" s="57" t="str">
        <f t="shared" si="207"/>
        <v/>
      </c>
      <c r="BW303" s="57" t="str">
        <f t="shared" si="208"/>
        <v/>
      </c>
      <c r="BY303" s="57" t="str">
        <f t="shared" si="209"/>
        <v/>
      </c>
      <c r="CA303" s="58" t="str">
        <f t="shared" si="210"/>
        <v/>
      </c>
      <c r="CB303" s="59" t="str">
        <f t="shared" si="228"/>
        <v/>
      </c>
      <c r="CG303" s="49" t="e">
        <f t="shared" si="229"/>
        <v>#N/A</v>
      </c>
      <c r="CH303" s="49" t="e">
        <f t="shared" si="230"/>
        <v>#N/A</v>
      </c>
      <c r="CJ303" s="49" t="e">
        <f t="shared" si="231"/>
        <v>#N/A</v>
      </c>
      <c r="CK303" s="49" t="e">
        <f t="shared" si="232"/>
        <v>#N/A</v>
      </c>
    </row>
    <row r="304" spans="1:89" x14ac:dyDescent="0.3">
      <c r="B304" s="21">
        <f>IF('INPUT and DIAGNOSIS'!B10="","",'INPUT and DIAGNOSIS'!B10)</f>
        <v>6</v>
      </c>
      <c r="C304" s="21" t="str">
        <f>IF('INPUT and DIAGNOSIS'!C10="","",'INPUT and DIAGNOSIS'!C10)</f>
        <v/>
      </c>
      <c r="D304" s="21" t="str">
        <f>IF('INPUT and DIAGNOSIS'!D10="","",IF(AND('INPUT and DIAGNOSIS'!C10&lt;42,'INPUT and DIAGNOSIS'!D10&lt;10),10,IF(AND('INPUT and DIAGNOSIS'!C10&lt;68,'INPUT and DIAGNOSIS'!D10&lt;8),8,'INPUT and DIAGNOSIS'!D10)))</f>
        <v/>
      </c>
      <c r="E304" s="21" t="str">
        <f>IF('INPUT and DIAGNOSIS'!E10="","",IF('INPUT and DIAGNOSIS'!E10="M",0,IF('INPUT and DIAGNOSIS'!E10="F",1,"Missing/Wrong")))</f>
        <v/>
      </c>
      <c r="F304" s="21" t="str">
        <f>IF('INPUT and DIAGNOSIS'!F10="","",'INPUT and DIAGNOSIS'!F10)</f>
        <v/>
      </c>
      <c r="G304" s="21" t="str">
        <f>IF('INPUT and DIAGNOSIS'!G10="","",'INPUT and DIAGNOSIS'!G10)</f>
        <v/>
      </c>
      <c r="H304" s="38" t="str">
        <f t="shared" si="211"/>
        <v/>
      </c>
      <c r="I304" s="49" t="str">
        <f>IF('INPUT and DIAGNOSIS'!D10="","",IF(AND('INPUT and DIAGNOSIS'!C10&lt;42,'INPUT and DIAGNOSIS'!D10&lt;10),10,IF(AND('INPUT and DIAGNOSIS'!C10&lt;68,'INPUT and DIAGNOSIS'!D10&lt;8),8,"")))</f>
        <v/>
      </c>
      <c r="J304" t="e">
        <f t="shared" si="233"/>
        <v>#VALUE!</v>
      </c>
      <c r="K304" t="e">
        <f t="shared" si="212"/>
        <v>#VALUE!</v>
      </c>
      <c r="L304" s="33" t="e">
        <f t="shared" si="213"/>
        <v>#VALUE!</v>
      </c>
      <c r="M304" t="e">
        <f t="shared" si="214"/>
        <v>#VALUE!</v>
      </c>
      <c r="O304" s="33" t="e">
        <f t="shared" si="215"/>
        <v>#VALUE!</v>
      </c>
      <c r="P304" s="33" t="e">
        <f t="shared" si="216"/>
        <v>#VALUE!</v>
      </c>
      <c r="Q304" s="33" t="e">
        <f t="shared" si="217"/>
        <v>#VALUE!</v>
      </c>
      <c r="S304" t="e">
        <f>'Parameters from R'!D$17+'Parameters from R'!D$18*Computation!$O304+'Parameters from R'!D$19*Computation!$P304+'Parameters from R'!D$20*Computation!$O304*Computation!$P304+'Parameters from R'!D$21*Computation!$Q304+'Parameters from R'!D$22*Computation!$O304*Computation!$Q304+'Parameters from R'!D$23*Computation!$P304*Computation!$Q304+'Parameters from R'!D$24*Computation!$O304*Computation!$P304*Computation!$Q304</f>
        <v>#VALUE!</v>
      </c>
      <c r="T304" t="e">
        <f>'Parameters from R'!E$17+'Parameters from R'!E$18*Computation!$O304+'Parameters from R'!E$19*Computation!$P304+'Parameters from R'!E$20*Computation!$O304*Computation!$P304+'Parameters from R'!E$21*Computation!$Q304+'Parameters from R'!E$22*Computation!$O304*Computation!$Q304+'Parameters from R'!E$23*Computation!$P304*Computation!$Q304+'Parameters from R'!E$24*Computation!$O304*Computation!$P304*Computation!$Q304</f>
        <v>#VALUE!</v>
      </c>
      <c r="U304" t="e">
        <f>'Parameters from R'!F$17+'Parameters from R'!F$18*Computation!$O304+'Parameters from R'!F$19*Computation!$P304+'Parameters from R'!F$20*Computation!$O304*Computation!$P304+'Parameters from R'!F$21*Computation!$Q304+'Parameters from R'!F$22*Computation!$O304*Computation!$Q304+'Parameters from R'!F$23*Computation!$P304*Computation!$Q304+'Parameters from R'!F$24*Computation!$O304*Computation!$P304*Computation!$Q304</f>
        <v>#VALUE!</v>
      </c>
      <c r="V304" t="e">
        <f t="shared" si="218"/>
        <v>#VALUE!</v>
      </c>
      <c r="W304" t="e">
        <f t="shared" si="219"/>
        <v>#VALUE!</v>
      </c>
      <c r="X304" t="e">
        <f t="shared" si="220"/>
        <v>#VALUE!</v>
      </c>
      <c r="Z304" s="21" t="str">
        <f>IF(F304="","",V304/'Parameters from R'!$D$25)</f>
        <v/>
      </c>
      <c r="AA304" s="21" t="str">
        <f t="shared" si="221"/>
        <v/>
      </c>
      <c r="AB304" s="21" t="str">
        <f t="shared" si="222"/>
        <v/>
      </c>
      <c r="AD304" s="21" t="str">
        <f>IF(G304="","",X304/'Parameters from R'!$F$25)</f>
        <v/>
      </c>
      <c r="AE304" s="21" t="str">
        <f t="shared" si="223"/>
        <v/>
      </c>
      <c r="AF304" s="21" t="str">
        <f t="shared" si="224"/>
        <v/>
      </c>
      <c r="AI304" s="49" t="str">
        <f t="shared" si="225"/>
        <v/>
      </c>
      <c r="AJ304" s="49" t="str">
        <f t="shared" si="226"/>
        <v/>
      </c>
      <c r="AL304" s="48" t="str">
        <f t="shared" si="227"/>
        <v/>
      </c>
      <c r="AM304" s="45" t="str">
        <f t="shared" si="188"/>
        <v/>
      </c>
      <c r="AO304" s="60" t="str">
        <f t="shared" si="189"/>
        <v/>
      </c>
      <c r="AP304" s="60" t="str">
        <f t="shared" si="190"/>
        <v/>
      </c>
      <c r="AQ304" s="21" t="str">
        <f t="shared" si="191"/>
        <v/>
      </c>
      <c r="AR304" s="21" t="str">
        <f t="shared" si="192"/>
        <v/>
      </c>
      <c r="AT304" s="55" t="str">
        <f t="shared" si="193"/>
        <v/>
      </c>
      <c r="AV304" s="55" t="str">
        <f t="shared" si="194"/>
        <v/>
      </c>
      <c r="AX304" s="55" t="str">
        <f t="shared" si="195"/>
        <v/>
      </c>
      <c r="AZ304" s="55" t="str">
        <f t="shared" si="196"/>
        <v/>
      </c>
      <c r="BB304" s="55" t="str">
        <f t="shared" si="197"/>
        <v/>
      </c>
      <c r="BD304" s="55" t="str">
        <f t="shared" si="198"/>
        <v/>
      </c>
      <c r="BF304" s="55" t="str">
        <f t="shared" si="199"/>
        <v/>
      </c>
      <c r="BH304" s="55" t="str">
        <f t="shared" si="200"/>
        <v/>
      </c>
      <c r="BJ304" s="56" t="str">
        <f t="shared" si="201"/>
        <v/>
      </c>
      <c r="BK304" s="57" t="str">
        <f t="shared" si="202"/>
        <v/>
      </c>
      <c r="BM304" s="57" t="str">
        <f t="shared" si="203"/>
        <v/>
      </c>
      <c r="BO304" s="57" t="str">
        <f t="shared" si="204"/>
        <v/>
      </c>
      <c r="BQ304" s="57" t="str">
        <f t="shared" si="205"/>
        <v/>
      </c>
      <c r="BS304" s="57" t="str">
        <f t="shared" si="206"/>
        <v/>
      </c>
      <c r="BU304" s="57" t="str">
        <f t="shared" si="207"/>
        <v/>
      </c>
      <c r="BW304" s="57" t="str">
        <f t="shared" si="208"/>
        <v/>
      </c>
      <c r="BY304" s="57" t="str">
        <f t="shared" si="209"/>
        <v/>
      </c>
      <c r="CA304" s="58" t="str">
        <f t="shared" si="210"/>
        <v/>
      </c>
      <c r="CB304" s="59" t="str">
        <f t="shared" si="228"/>
        <v/>
      </c>
      <c r="CG304" s="49" t="e">
        <f t="shared" si="229"/>
        <v>#N/A</v>
      </c>
      <c r="CH304" s="49" t="e">
        <f t="shared" si="230"/>
        <v>#N/A</v>
      </c>
      <c r="CJ304" s="49" t="e">
        <f t="shared" si="231"/>
        <v>#N/A</v>
      </c>
      <c r="CK304" s="49" t="e">
        <f t="shared" si="232"/>
        <v>#N/A</v>
      </c>
    </row>
    <row r="305" spans="2:89" x14ac:dyDescent="0.3">
      <c r="B305" s="21">
        <f>IF('INPUT and DIAGNOSIS'!B11="","",'INPUT and DIAGNOSIS'!B11)</f>
        <v>7</v>
      </c>
      <c r="C305" s="21" t="str">
        <f>IF('INPUT and DIAGNOSIS'!C11="","",'INPUT and DIAGNOSIS'!C11)</f>
        <v/>
      </c>
      <c r="D305" s="21" t="str">
        <f>IF('INPUT and DIAGNOSIS'!D11="","",IF(AND('INPUT and DIAGNOSIS'!C11&lt;42,'INPUT and DIAGNOSIS'!D11&lt;10),10,IF(AND('INPUT and DIAGNOSIS'!C11&lt;68,'INPUT and DIAGNOSIS'!D11&lt;8),8,'INPUT and DIAGNOSIS'!D11)))</f>
        <v/>
      </c>
      <c r="E305" s="21" t="str">
        <f>IF('INPUT and DIAGNOSIS'!E11="","",IF('INPUT and DIAGNOSIS'!E11="M",0,IF('INPUT and DIAGNOSIS'!E11="F",1,"Missing/Wrong")))</f>
        <v/>
      </c>
      <c r="F305" s="21" t="str">
        <f>IF('INPUT and DIAGNOSIS'!F11="","",'INPUT and DIAGNOSIS'!F11)</f>
        <v/>
      </c>
      <c r="G305" s="21" t="str">
        <f>IF('INPUT and DIAGNOSIS'!G11="","",'INPUT and DIAGNOSIS'!G11)</f>
        <v/>
      </c>
      <c r="H305" s="38" t="str">
        <f t="shared" si="211"/>
        <v/>
      </c>
      <c r="I305" s="49" t="str">
        <f>IF('INPUT and DIAGNOSIS'!D11="","",IF(AND('INPUT and DIAGNOSIS'!C11&lt;42,'INPUT and DIAGNOSIS'!D11&lt;10),10,IF(AND('INPUT and DIAGNOSIS'!C11&lt;68,'INPUT and DIAGNOSIS'!D11&lt;8),8,"")))</f>
        <v/>
      </c>
      <c r="J305" t="e">
        <f t="shared" si="233"/>
        <v>#VALUE!</v>
      </c>
      <c r="K305" t="e">
        <f t="shared" si="212"/>
        <v>#VALUE!</v>
      </c>
      <c r="L305" s="33" t="e">
        <f t="shared" si="213"/>
        <v>#VALUE!</v>
      </c>
      <c r="M305" t="e">
        <f t="shared" si="214"/>
        <v>#VALUE!</v>
      </c>
      <c r="O305" s="33" t="e">
        <f t="shared" si="215"/>
        <v>#VALUE!</v>
      </c>
      <c r="P305" s="33" t="e">
        <f t="shared" si="216"/>
        <v>#VALUE!</v>
      </c>
      <c r="Q305" s="33" t="e">
        <f t="shared" si="217"/>
        <v>#VALUE!</v>
      </c>
      <c r="S305" t="e">
        <f>'Parameters from R'!D$17+'Parameters from R'!D$18*Computation!$O305+'Parameters from R'!D$19*Computation!$P305+'Parameters from R'!D$20*Computation!$O305*Computation!$P305+'Parameters from R'!D$21*Computation!$Q305+'Parameters from R'!D$22*Computation!$O305*Computation!$Q305+'Parameters from R'!D$23*Computation!$P305*Computation!$Q305+'Parameters from R'!D$24*Computation!$O305*Computation!$P305*Computation!$Q305</f>
        <v>#VALUE!</v>
      </c>
      <c r="T305" t="e">
        <f>'Parameters from R'!E$17+'Parameters from R'!E$18*Computation!$O305+'Parameters from R'!E$19*Computation!$P305+'Parameters from R'!E$20*Computation!$O305*Computation!$P305+'Parameters from R'!E$21*Computation!$Q305+'Parameters from R'!E$22*Computation!$O305*Computation!$Q305+'Parameters from R'!E$23*Computation!$P305*Computation!$Q305+'Parameters from R'!E$24*Computation!$O305*Computation!$P305*Computation!$Q305</f>
        <v>#VALUE!</v>
      </c>
      <c r="U305" t="e">
        <f>'Parameters from R'!F$17+'Parameters from R'!F$18*Computation!$O305+'Parameters from R'!F$19*Computation!$P305+'Parameters from R'!F$20*Computation!$O305*Computation!$P305+'Parameters from R'!F$21*Computation!$Q305+'Parameters from R'!F$22*Computation!$O305*Computation!$Q305+'Parameters from R'!F$23*Computation!$P305*Computation!$Q305+'Parameters from R'!F$24*Computation!$O305*Computation!$P305*Computation!$Q305</f>
        <v>#VALUE!</v>
      </c>
      <c r="V305" t="e">
        <f t="shared" si="218"/>
        <v>#VALUE!</v>
      </c>
      <c r="W305" t="e">
        <f t="shared" si="219"/>
        <v>#VALUE!</v>
      </c>
      <c r="X305" t="e">
        <f t="shared" si="220"/>
        <v>#VALUE!</v>
      </c>
      <c r="Z305" s="21" t="str">
        <f>IF(F305="","",V305/'Parameters from R'!$D$25)</f>
        <v/>
      </c>
      <c r="AA305" s="21" t="str">
        <f t="shared" si="221"/>
        <v/>
      </c>
      <c r="AB305" s="21" t="str">
        <f t="shared" si="222"/>
        <v/>
      </c>
      <c r="AD305" s="21" t="str">
        <f>IF(G305="","",X305/'Parameters from R'!$F$25)</f>
        <v/>
      </c>
      <c r="AE305" s="21" t="str">
        <f t="shared" si="223"/>
        <v/>
      </c>
      <c r="AF305" s="21" t="str">
        <f t="shared" si="224"/>
        <v/>
      </c>
      <c r="AI305" s="49" t="str">
        <f t="shared" si="225"/>
        <v/>
      </c>
      <c r="AJ305" s="49" t="str">
        <f t="shared" si="226"/>
        <v/>
      </c>
      <c r="AL305" s="48" t="str">
        <f t="shared" si="227"/>
        <v/>
      </c>
      <c r="AM305" s="45" t="str">
        <f t="shared" si="188"/>
        <v/>
      </c>
      <c r="AO305" s="60" t="str">
        <f t="shared" si="189"/>
        <v/>
      </c>
      <c r="AP305" s="60" t="str">
        <f t="shared" si="190"/>
        <v/>
      </c>
      <c r="AQ305" s="21" t="str">
        <f t="shared" si="191"/>
        <v/>
      </c>
      <c r="AR305" s="21" t="str">
        <f t="shared" si="192"/>
        <v/>
      </c>
      <c r="AT305" s="55" t="str">
        <f t="shared" si="193"/>
        <v/>
      </c>
      <c r="AV305" s="55" t="str">
        <f t="shared" si="194"/>
        <v/>
      </c>
      <c r="AX305" s="55" t="str">
        <f t="shared" si="195"/>
        <v/>
      </c>
      <c r="AZ305" s="55" t="str">
        <f t="shared" si="196"/>
        <v/>
      </c>
      <c r="BB305" s="55" t="str">
        <f t="shared" si="197"/>
        <v/>
      </c>
      <c r="BD305" s="55" t="str">
        <f t="shared" si="198"/>
        <v/>
      </c>
      <c r="BF305" s="55" t="str">
        <f t="shared" si="199"/>
        <v/>
      </c>
      <c r="BH305" s="55" t="str">
        <f t="shared" si="200"/>
        <v/>
      </c>
      <c r="BJ305" s="56" t="str">
        <f t="shared" si="201"/>
        <v/>
      </c>
      <c r="BK305" s="57" t="str">
        <f t="shared" si="202"/>
        <v/>
      </c>
      <c r="BM305" s="57" t="str">
        <f t="shared" si="203"/>
        <v/>
      </c>
      <c r="BO305" s="57" t="str">
        <f t="shared" si="204"/>
        <v/>
      </c>
      <c r="BQ305" s="57" t="str">
        <f t="shared" si="205"/>
        <v/>
      </c>
      <c r="BS305" s="57" t="str">
        <f t="shared" si="206"/>
        <v/>
      </c>
      <c r="BU305" s="57" t="str">
        <f t="shared" si="207"/>
        <v/>
      </c>
      <c r="BW305" s="57" t="str">
        <f t="shared" si="208"/>
        <v/>
      </c>
      <c r="BY305" s="57" t="str">
        <f t="shared" si="209"/>
        <v/>
      </c>
      <c r="CA305" s="58" t="str">
        <f t="shared" si="210"/>
        <v/>
      </c>
      <c r="CB305" s="59" t="str">
        <f t="shared" si="228"/>
        <v/>
      </c>
      <c r="CG305" s="49" t="e">
        <f t="shared" si="229"/>
        <v>#N/A</v>
      </c>
      <c r="CH305" s="49" t="e">
        <f t="shared" si="230"/>
        <v>#N/A</v>
      </c>
      <c r="CJ305" s="49" t="e">
        <f t="shared" si="231"/>
        <v>#N/A</v>
      </c>
      <c r="CK305" s="49" t="e">
        <f t="shared" si="232"/>
        <v>#N/A</v>
      </c>
    </row>
    <row r="306" spans="2:89" x14ac:dyDescent="0.3">
      <c r="B306" s="21">
        <f>IF('INPUT and DIAGNOSIS'!B12="","",'INPUT and DIAGNOSIS'!B12)</f>
        <v>8</v>
      </c>
      <c r="C306" s="21" t="str">
        <f>IF('INPUT and DIAGNOSIS'!C12="","",'INPUT and DIAGNOSIS'!C12)</f>
        <v/>
      </c>
      <c r="D306" s="21" t="str">
        <f>IF('INPUT and DIAGNOSIS'!D12="","",IF(AND('INPUT and DIAGNOSIS'!C12&lt;42,'INPUT and DIAGNOSIS'!D12&lt;10),10,IF(AND('INPUT and DIAGNOSIS'!C12&lt;68,'INPUT and DIAGNOSIS'!D12&lt;8),8,'INPUT and DIAGNOSIS'!D12)))</f>
        <v/>
      </c>
      <c r="E306" s="21" t="str">
        <f>IF('INPUT and DIAGNOSIS'!E12="","",IF('INPUT and DIAGNOSIS'!E12="M",0,IF('INPUT and DIAGNOSIS'!E12="F",1,"Missing/Wrong")))</f>
        <v/>
      </c>
      <c r="F306" s="21" t="str">
        <f>IF('INPUT and DIAGNOSIS'!F12="","",'INPUT and DIAGNOSIS'!F12)</f>
        <v/>
      </c>
      <c r="G306" s="21" t="str">
        <f>IF('INPUT and DIAGNOSIS'!G12="","",'INPUT and DIAGNOSIS'!G12)</f>
        <v/>
      </c>
      <c r="H306" s="38" t="str">
        <f t="shared" si="211"/>
        <v/>
      </c>
      <c r="I306" s="49" t="str">
        <f>IF('INPUT and DIAGNOSIS'!D12="","",IF(AND('INPUT and DIAGNOSIS'!C12&lt;42,'INPUT and DIAGNOSIS'!D12&lt;10),10,IF(AND('INPUT and DIAGNOSIS'!C12&lt;68,'INPUT and DIAGNOSIS'!D12&lt;8),8,"")))</f>
        <v/>
      </c>
      <c r="J306" t="e">
        <f t="shared" si="233"/>
        <v>#VALUE!</v>
      </c>
      <c r="K306" t="e">
        <f t="shared" si="212"/>
        <v>#VALUE!</v>
      </c>
      <c r="L306" s="33" t="e">
        <f t="shared" si="213"/>
        <v>#VALUE!</v>
      </c>
      <c r="M306" t="e">
        <f t="shared" si="214"/>
        <v>#VALUE!</v>
      </c>
      <c r="O306" s="33" t="e">
        <f t="shared" si="215"/>
        <v>#VALUE!</v>
      </c>
      <c r="P306" s="33" t="e">
        <f t="shared" si="216"/>
        <v>#VALUE!</v>
      </c>
      <c r="Q306" s="33" t="e">
        <f t="shared" si="217"/>
        <v>#VALUE!</v>
      </c>
      <c r="S306" t="e">
        <f>'Parameters from R'!D$17+'Parameters from R'!D$18*Computation!$O306+'Parameters from R'!D$19*Computation!$P306+'Parameters from R'!D$20*Computation!$O306*Computation!$P306+'Parameters from R'!D$21*Computation!$Q306+'Parameters from R'!D$22*Computation!$O306*Computation!$Q306+'Parameters from R'!D$23*Computation!$P306*Computation!$Q306+'Parameters from R'!D$24*Computation!$O306*Computation!$P306*Computation!$Q306</f>
        <v>#VALUE!</v>
      </c>
      <c r="T306" t="e">
        <f>'Parameters from R'!E$17+'Parameters from R'!E$18*Computation!$O306+'Parameters from R'!E$19*Computation!$P306+'Parameters from R'!E$20*Computation!$O306*Computation!$P306+'Parameters from R'!E$21*Computation!$Q306+'Parameters from R'!E$22*Computation!$O306*Computation!$Q306+'Parameters from R'!E$23*Computation!$P306*Computation!$Q306+'Parameters from R'!E$24*Computation!$O306*Computation!$P306*Computation!$Q306</f>
        <v>#VALUE!</v>
      </c>
      <c r="U306" t="e">
        <f>'Parameters from R'!F$17+'Parameters from R'!F$18*Computation!$O306+'Parameters from R'!F$19*Computation!$P306+'Parameters from R'!F$20*Computation!$O306*Computation!$P306+'Parameters from R'!F$21*Computation!$Q306+'Parameters from R'!F$22*Computation!$O306*Computation!$Q306+'Parameters from R'!F$23*Computation!$P306*Computation!$Q306+'Parameters from R'!F$24*Computation!$O306*Computation!$P306*Computation!$Q306</f>
        <v>#VALUE!</v>
      </c>
      <c r="V306" t="e">
        <f t="shared" si="218"/>
        <v>#VALUE!</v>
      </c>
      <c r="W306" t="e">
        <f t="shared" si="219"/>
        <v>#VALUE!</v>
      </c>
      <c r="X306" t="e">
        <f t="shared" si="220"/>
        <v>#VALUE!</v>
      </c>
      <c r="Z306" s="21" t="str">
        <f>IF(F306="","",V306/'Parameters from R'!$D$25)</f>
        <v/>
      </c>
      <c r="AA306" s="21" t="str">
        <f t="shared" si="221"/>
        <v/>
      </c>
      <c r="AB306" s="21" t="str">
        <f t="shared" si="222"/>
        <v/>
      </c>
      <c r="AD306" s="21" t="str">
        <f>IF(G306="","",X306/'Parameters from R'!$F$25)</f>
        <v/>
      </c>
      <c r="AE306" s="21" t="str">
        <f t="shared" si="223"/>
        <v/>
      </c>
      <c r="AF306" s="21" t="str">
        <f t="shared" si="224"/>
        <v/>
      </c>
      <c r="AI306" s="49" t="str">
        <f t="shared" si="225"/>
        <v/>
      </c>
      <c r="AJ306" s="49" t="str">
        <f t="shared" si="226"/>
        <v/>
      </c>
      <c r="AL306" s="48" t="str">
        <f t="shared" si="227"/>
        <v/>
      </c>
      <c r="AM306" s="45" t="str">
        <f t="shared" si="188"/>
        <v/>
      </c>
      <c r="AO306" s="60" t="str">
        <f t="shared" si="189"/>
        <v/>
      </c>
      <c r="AP306" s="60" t="str">
        <f t="shared" si="190"/>
        <v/>
      </c>
      <c r="AQ306" s="21" t="str">
        <f t="shared" si="191"/>
        <v/>
      </c>
      <c r="AR306" s="21" t="str">
        <f t="shared" si="192"/>
        <v/>
      </c>
      <c r="AT306" s="55" t="str">
        <f t="shared" si="193"/>
        <v/>
      </c>
      <c r="AV306" s="55" t="str">
        <f t="shared" si="194"/>
        <v/>
      </c>
      <c r="AX306" s="55" t="str">
        <f t="shared" si="195"/>
        <v/>
      </c>
      <c r="AZ306" s="55" t="str">
        <f t="shared" si="196"/>
        <v/>
      </c>
      <c r="BB306" s="55" t="str">
        <f t="shared" si="197"/>
        <v/>
      </c>
      <c r="BD306" s="55" t="str">
        <f t="shared" si="198"/>
        <v/>
      </c>
      <c r="BF306" s="55" t="str">
        <f t="shared" si="199"/>
        <v/>
      </c>
      <c r="BH306" s="55" t="str">
        <f t="shared" si="200"/>
        <v/>
      </c>
      <c r="BJ306" s="56" t="str">
        <f t="shared" si="201"/>
        <v/>
      </c>
      <c r="BK306" s="57" t="str">
        <f t="shared" si="202"/>
        <v/>
      </c>
      <c r="BM306" s="57" t="str">
        <f t="shared" si="203"/>
        <v/>
      </c>
      <c r="BO306" s="57" t="str">
        <f t="shared" si="204"/>
        <v/>
      </c>
      <c r="BQ306" s="57" t="str">
        <f t="shared" si="205"/>
        <v/>
      </c>
      <c r="BS306" s="57" t="str">
        <f t="shared" si="206"/>
        <v/>
      </c>
      <c r="BU306" s="57" t="str">
        <f t="shared" si="207"/>
        <v/>
      </c>
      <c r="BW306" s="57" t="str">
        <f t="shared" si="208"/>
        <v/>
      </c>
      <c r="BY306" s="57" t="str">
        <f t="shared" si="209"/>
        <v/>
      </c>
      <c r="CA306" s="58" t="str">
        <f t="shared" si="210"/>
        <v/>
      </c>
      <c r="CB306" s="59" t="str">
        <f t="shared" si="228"/>
        <v/>
      </c>
      <c r="CG306" s="49" t="e">
        <f t="shared" si="229"/>
        <v>#N/A</v>
      </c>
      <c r="CH306" s="49" t="e">
        <f t="shared" si="230"/>
        <v>#N/A</v>
      </c>
      <c r="CJ306" s="49" t="e">
        <f t="shared" si="231"/>
        <v>#N/A</v>
      </c>
      <c r="CK306" s="49" t="e">
        <f t="shared" si="232"/>
        <v>#N/A</v>
      </c>
    </row>
    <row r="307" spans="2:89" x14ac:dyDescent="0.3">
      <c r="B307" s="21">
        <f>IF('INPUT and DIAGNOSIS'!B13="","",'INPUT and DIAGNOSIS'!B13)</f>
        <v>9</v>
      </c>
      <c r="C307" s="21" t="str">
        <f>IF('INPUT and DIAGNOSIS'!C13="","",'INPUT and DIAGNOSIS'!C13)</f>
        <v/>
      </c>
      <c r="D307" s="21" t="str">
        <f>IF('INPUT and DIAGNOSIS'!D13="","",IF(AND('INPUT and DIAGNOSIS'!C13&lt;42,'INPUT and DIAGNOSIS'!D13&lt;10),10,IF(AND('INPUT and DIAGNOSIS'!C13&lt;68,'INPUT and DIAGNOSIS'!D13&lt;8),8,'INPUT and DIAGNOSIS'!D13)))</f>
        <v/>
      </c>
      <c r="E307" s="21" t="str">
        <f>IF('INPUT and DIAGNOSIS'!E13="","",IF('INPUT and DIAGNOSIS'!E13="M",0,IF('INPUT and DIAGNOSIS'!E13="F",1,"Missing/Wrong")))</f>
        <v/>
      </c>
      <c r="F307" s="21" t="str">
        <f>IF('INPUT and DIAGNOSIS'!F13="","",'INPUT and DIAGNOSIS'!F13)</f>
        <v/>
      </c>
      <c r="G307" s="21" t="str">
        <f>IF('INPUT and DIAGNOSIS'!G13="","",'INPUT and DIAGNOSIS'!G13)</f>
        <v/>
      </c>
      <c r="H307" s="38" t="str">
        <f t="shared" si="211"/>
        <v/>
      </c>
      <c r="I307" s="49" t="str">
        <f>IF('INPUT and DIAGNOSIS'!D13="","",IF(AND('INPUT and DIAGNOSIS'!C13&lt;42,'INPUT and DIAGNOSIS'!D13&lt;10),10,IF(AND('INPUT and DIAGNOSIS'!C13&lt;68,'INPUT and DIAGNOSIS'!D13&lt;8),8,"")))</f>
        <v/>
      </c>
      <c r="J307" t="e">
        <f t="shared" si="233"/>
        <v>#VALUE!</v>
      </c>
      <c r="K307" t="e">
        <f t="shared" si="212"/>
        <v>#VALUE!</v>
      </c>
      <c r="L307" s="33" t="e">
        <f t="shared" si="213"/>
        <v>#VALUE!</v>
      </c>
      <c r="M307" t="e">
        <f t="shared" si="214"/>
        <v>#VALUE!</v>
      </c>
      <c r="O307" s="33" t="e">
        <f t="shared" si="215"/>
        <v>#VALUE!</v>
      </c>
      <c r="P307" s="33" t="e">
        <f t="shared" si="216"/>
        <v>#VALUE!</v>
      </c>
      <c r="Q307" s="33" t="e">
        <f t="shared" si="217"/>
        <v>#VALUE!</v>
      </c>
      <c r="S307" t="e">
        <f>'Parameters from R'!D$17+'Parameters from R'!D$18*Computation!$O307+'Parameters from R'!D$19*Computation!$P307+'Parameters from R'!D$20*Computation!$O307*Computation!$P307+'Parameters from R'!D$21*Computation!$Q307+'Parameters from R'!D$22*Computation!$O307*Computation!$Q307+'Parameters from R'!D$23*Computation!$P307*Computation!$Q307+'Parameters from R'!D$24*Computation!$O307*Computation!$P307*Computation!$Q307</f>
        <v>#VALUE!</v>
      </c>
      <c r="T307" t="e">
        <f>'Parameters from R'!E$17+'Parameters from R'!E$18*Computation!$O307+'Parameters from R'!E$19*Computation!$P307+'Parameters from R'!E$20*Computation!$O307*Computation!$P307+'Parameters from R'!E$21*Computation!$Q307+'Parameters from R'!E$22*Computation!$O307*Computation!$Q307+'Parameters from R'!E$23*Computation!$P307*Computation!$Q307+'Parameters from R'!E$24*Computation!$O307*Computation!$P307*Computation!$Q307</f>
        <v>#VALUE!</v>
      </c>
      <c r="U307" t="e">
        <f>'Parameters from R'!F$17+'Parameters from R'!F$18*Computation!$O307+'Parameters from R'!F$19*Computation!$P307+'Parameters from R'!F$20*Computation!$O307*Computation!$P307+'Parameters from R'!F$21*Computation!$Q307+'Parameters from R'!F$22*Computation!$O307*Computation!$Q307+'Parameters from R'!F$23*Computation!$P307*Computation!$Q307+'Parameters from R'!F$24*Computation!$O307*Computation!$P307*Computation!$Q307</f>
        <v>#VALUE!</v>
      </c>
      <c r="V307" t="e">
        <f t="shared" si="218"/>
        <v>#VALUE!</v>
      </c>
      <c r="W307" t="e">
        <f t="shared" si="219"/>
        <v>#VALUE!</v>
      </c>
      <c r="X307" t="e">
        <f t="shared" si="220"/>
        <v>#VALUE!</v>
      </c>
      <c r="Z307" s="21" t="str">
        <f>IF(F307="","",V307/'Parameters from R'!$D$25)</f>
        <v/>
      </c>
      <c r="AA307" s="21" t="str">
        <f t="shared" si="221"/>
        <v/>
      </c>
      <c r="AB307" s="21" t="str">
        <f t="shared" si="222"/>
        <v/>
      </c>
      <c r="AD307" s="21" t="str">
        <f>IF(G307="","",X307/'Parameters from R'!$F$25)</f>
        <v/>
      </c>
      <c r="AE307" s="21" t="str">
        <f t="shared" si="223"/>
        <v/>
      </c>
      <c r="AF307" s="21" t="str">
        <f t="shared" si="224"/>
        <v/>
      </c>
      <c r="AI307" s="49" t="str">
        <f t="shared" si="225"/>
        <v/>
      </c>
      <c r="AJ307" s="49" t="str">
        <f t="shared" si="226"/>
        <v/>
      </c>
      <c r="AL307" s="48" t="str">
        <f t="shared" si="227"/>
        <v/>
      </c>
      <c r="AM307" s="45" t="str">
        <f t="shared" si="188"/>
        <v/>
      </c>
      <c r="AO307" s="60" t="str">
        <f t="shared" si="189"/>
        <v/>
      </c>
      <c r="AP307" s="60" t="str">
        <f t="shared" si="190"/>
        <v/>
      </c>
      <c r="AQ307" s="21" t="str">
        <f t="shared" si="191"/>
        <v/>
      </c>
      <c r="AR307" s="21" t="str">
        <f t="shared" si="192"/>
        <v/>
      </c>
      <c r="AT307" s="55" t="str">
        <f t="shared" si="193"/>
        <v/>
      </c>
      <c r="AV307" s="55" t="str">
        <f t="shared" si="194"/>
        <v/>
      </c>
      <c r="AX307" s="55" t="str">
        <f t="shared" si="195"/>
        <v/>
      </c>
      <c r="AZ307" s="55" t="str">
        <f t="shared" si="196"/>
        <v/>
      </c>
      <c r="BB307" s="55" t="str">
        <f t="shared" si="197"/>
        <v/>
      </c>
      <c r="BD307" s="55" t="str">
        <f t="shared" si="198"/>
        <v/>
      </c>
      <c r="BF307" s="55" t="str">
        <f t="shared" si="199"/>
        <v/>
      </c>
      <c r="BH307" s="55" t="str">
        <f t="shared" si="200"/>
        <v/>
      </c>
      <c r="BJ307" s="56" t="str">
        <f t="shared" si="201"/>
        <v/>
      </c>
      <c r="BK307" s="57" t="str">
        <f t="shared" si="202"/>
        <v/>
      </c>
      <c r="BM307" s="57" t="str">
        <f t="shared" si="203"/>
        <v/>
      </c>
      <c r="BO307" s="57" t="str">
        <f t="shared" si="204"/>
        <v/>
      </c>
      <c r="BQ307" s="57" t="str">
        <f t="shared" si="205"/>
        <v/>
      </c>
      <c r="BS307" s="57" t="str">
        <f t="shared" si="206"/>
        <v/>
      </c>
      <c r="BU307" s="57" t="str">
        <f t="shared" si="207"/>
        <v/>
      </c>
      <c r="BW307" s="57" t="str">
        <f t="shared" si="208"/>
        <v/>
      </c>
      <c r="BY307" s="57" t="str">
        <f t="shared" si="209"/>
        <v/>
      </c>
      <c r="CA307" s="58" t="str">
        <f t="shared" si="210"/>
        <v/>
      </c>
      <c r="CB307" s="59" t="str">
        <f t="shared" si="228"/>
        <v/>
      </c>
      <c r="CG307" s="49" t="e">
        <f t="shared" si="229"/>
        <v>#N/A</v>
      </c>
      <c r="CH307" s="49" t="e">
        <f t="shared" si="230"/>
        <v>#N/A</v>
      </c>
      <c r="CJ307" s="49" t="e">
        <f t="shared" si="231"/>
        <v>#N/A</v>
      </c>
      <c r="CK307" s="49" t="e">
        <f t="shared" si="232"/>
        <v>#N/A</v>
      </c>
    </row>
    <row r="308" spans="2:89" x14ac:dyDescent="0.3">
      <c r="B308" s="21">
        <f>IF('INPUT and DIAGNOSIS'!B14="","",'INPUT and DIAGNOSIS'!B14)</f>
        <v>10</v>
      </c>
      <c r="C308" s="21" t="str">
        <f>IF('INPUT and DIAGNOSIS'!C14="","",'INPUT and DIAGNOSIS'!C14)</f>
        <v/>
      </c>
      <c r="D308" s="21" t="str">
        <f>IF('INPUT and DIAGNOSIS'!D14="","",IF(AND('INPUT and DIAGNOSIS'!C14&lt;42,'INPUT and DIAGNOSIS'!D14&lt;10),10,IF(AND('INPUT and DIAGNOSIS'!C14&lt;68,'INPUT and DIAGNOSIS'!D14&lt;8),8,'INPUT and DIAGNOSIS'!D14)))</f>
        <v/>
      </c>
      <c r="E308" s="21" t="str">
        <f>IF('INPUT and DIAGNOSIS'!E14="","",IF('INPUT and DIAGNOSIS'!E14="M",0,IF('INPUT and DIAGNOSIS'!E14="F",1,"Missing/Wrong")))</f>
        <v/>
      </c>
      <c r="F308" s="21" t="str">
        <f>IF('INPUT and DIAGNOSIS'!F14="","",'INPUT and DIAGNOSIS'!F14)</f>
        <v/>
      </c>
      <c r="G308" s="21" t="str">
        <f>IF('INPUT and DIAGNOSIS'!G14="","",'INPUT and DIAGNOSIS'!G14)</f>
        <v/>
      </c>
      <c r="H308" s="38" t="str">
        <f t="shared" si="211"/>
        <v/>
      </c>
      <c r="I308" s="49" t="str">
        <f>IF('INPUT and DIAGNOSIS'!D14="","",IF(AND('INPUT and DIAGNOSIS'!C14&lt;42,'INPUT and DIAGNOSIS'!D14&lt;10),10,IF(AND('INPUT and DIAGNOSIS'!C14&lt;68,'INPUT and DIAGNOSIS'!D14&lt;8),8,"")))</f>
        <v/>
      </c>
      <c r="J308" t="e">
        <f t="shared" si="233"/>
        <v>#VALUE!</v>
      </c>
      <c r="K308" t="e">
        <f t="shared" si="212"/>
        <v>#VALUE!</v>
      </c>
      <c r="L308" s="33" t="e">
        <f t="shared" si="213"/>
        <v>#VALUE!</v>
      </c>
      <c r="M308" t="e">
        <f t="shared" si="214"/>
        <v>#VALUE!</v>
      </c>
      <c r="O308" s="33" t="e">
        <f t="shared" si="215"/>
        <v>#VALUE!</v>
      </c>
      <c r="P308" s="33" t="e">
        <f t="shared" si="216"/>
        <v>#VALUE!</v>
      </c>
      <c r="Q308" s="33" t="e">
        <f t="shared" si="217"/>
        <v>#VALUE!</v>
      </c>
      <c r="S308" t="e">
        <f>'Parameters from R'!D$17+'Parameters from R'!D$18*Computation!$O308+'Parameters from R'!D$19*Computation!$P308+'Parameters from R'!D$20*Computation!$O308*Computation!$P308+'Parameters from R'!D$21*Computation!$Q308+'Parameters from R'!D$22*Computation!$O308*Computation!$Q308+'Parameters from R'!D$23*Computation!$P308*Computation!$Q308+'Parameters from R'!D$24*Computation!$O308*Computation!$P308*Computation!$Q308</f>
        <v>#VALUE!</v>
      </c>
      <c r="T308" t="e">
        <f>'Parameters from R'!E$17+'Parameters from R'!E$18*Computation!$O308+'Parameters from R'!E$19*Computation!$P308+'Parameters from R'!E$20*Computation!$O308*Computation!$P308+'Parameters from R'!E$21*Computation!$Q308+'Parameters from R'!E$22*Computation!$O308*Computation!$Q308+'Parameters from R'!E$23*Computation!$P308*Computation!$Q308+'Parameters from R'!E$24*Computation!$O308*Computation!$P308*Computation!$Q308</f>
        <v>#VALUE!</v>
      </c>
      <c r="U308" t="e">
        <f>'Parameters from R'!F$17+'Parameters from R'!F$18*Computation!$O308+'Parameters from R'!F$19*Computation!$P308+'Parameters from R'!F$20*Computation!$O308*Computation!$P308+'Parameters from R'!F$21*Computation!$Q308+'Parameters from R'!F$22*Computation!$O308*Computation!$Q308+'Parameters from R'!F$23*Computation!$P308*Computation!$Q308+'Parameters from R'!F$24*Computation!$O308*Computation!$P308*Computation!$Q308</f>
        <v>#VALUE!</v>
      </c>
      <c r="V308" t="e">
        <f t="shared" si="218"/>
        <v>#VALUE!</v>
      </c>
      <c r="W308" t="e">
        <f t="shared" si="219"/>
        <v>#VALUE!</v>
      </c>
      <c r="X308" t="e">
        <f t="shared" si="220"/>
        <v>#VALUE!</v>
      </c>
      <c r="Z308" s="21" t="str">
        <f>IF(F308="","",V308/'Parameters from R'!$D$25)</f>
        <v/>
      </c>
      <c r="AA308" s="21" t="str">
        <f t="shared" si="221"/>
        <v/>
      </c>
      <c r="AB308" s="21" t="str">
        <f t="shared" si="222"/>
        <v/>
      </c>
      <c r="AD308" s="21" t="str">
        <f>IF(G308="","",X308/'Parameters from R'!$F$25)</f>
        <v/>
      </c>
      <c r="AE308" s="21" t="str">
        <f t="shared" si="223"/>
        <v/>
      </c>
      <c r="AF308" s="21" t="str">
        <f t="shared" si="224"/>
        <v/>
      </c>
      <c r="AI308" s="49" t="str">
        <f t="shared" si="225"/>
        <v/>
      </c>
      <c r="AJ308" s="49" t="str">
        <f t="shared" si="226"/>
        <v/>
      </c>
      <c r="AL308" s="48" t="str">
        <f t="shared" si="227"/>
        <v/>
      </c>
      <c r="AM308" s="45" t="str">
        <f t="shared" si="188"/>
        <v/>
      </c>
      <c r="AO308" s="60" t="str">
        <f t="shared" si="189"/>
        <v/>
      </c>
      <c r="AP308" s="60" t="str">
        <f t="shared" si="190"/>
        <v/>
      </c>
      <c r="AQ308" s="21" t="str">
        <f t="shared" si="191"/>
        <v/>
      </c>
      <c r="AR308" s="21" t="str">
        <f t="shared" si="192"/>
        <v/>
      </c>
      <c r="AT308" s="55" t="str">
        <f t="shared" si="193"/>
        <v/>
      </c>
      <c r="AV308" s="55" t="str">
        <f t="shared" si="194"/>
        <v/>
      </c>
      <c r="AX308" s="55" t="str">
        <f t="shared" si="195"/>
        <v/>
      </c>
      <c r="AZ308" s="55" t="str">
        <f t="shared" si="196"/>
        <v/>
      </c>
      <c r="BB308" s="55" t="str">
        <f t="shared" si="197"/>
        <v/>
      </c>
      <c r="BD308" s="55" t="str">
        <f t="shared" si="198"/>
        <v/>
      </c>
      <c r="BF308" s="55" t="str">
        <f t="shared" si="199"/>
        <v/>
      </c>
      <c r="BH308" s="55" t="str">
        <f t="shared" si="200"/>
        <v/>
      </c>
      <c r="BJ308" s="56" t="str">
        <f t="shared" si="201"/>
        <v/>
      </c>
      <c r="BK308" s="57" t="str">
        <f t="shared" si="202"/>
        <v/>
      </c>
      <c r="BM308" s="57" t="str">
        <f t="shared" si="203"/>
        <v/>
      </c>
      <c r="BO308" s="57" t="str">
        <f t="shared" si="204"/>
        <v/>
      </c>
      <c r="BQ308" s="57" t="str">
        <f t="shared" si="205"/>
        <v/>
      </c>
      <c r="BS308" s="57" t="str">
        <f t="shared" si="206"/>
        <v/>
      </c>
      <c r="BU308" s="57" t="str">
        <f t="shared" si="207"/>
        <v/>
      </c>
      <c r="BW308" s="57" t="str">
        <f t="shared" si="208"/>
        <v/>
      </c>
      <c r="BY308" s="57" t="str">
        <f t="shared" si="209"/>
        <v/>
      </c>
      <c r="CA308" s="58" t="str">
        <f t="shared" si="210"/>
        <v/>
      </c>
      <c r="CB308" s="59" t="str">
        <f t="shared" si="228"/>
        <v/>
      </c>
      <c r="CG308" s="49" t="e">
        <f t="shared" si="229"/>
        <v>#N/A</v>
      </c>
      <c r="CH308" s="49" t="e">
        <f t="shared" si="230"/>
        <v>#N/A</v>
      </c>
      <c r="CJ308" s="49" t="e">
        <f t="shared" si="231"/>
        <v>#N/A</v>
      </c>
      <c r="CK308" s="49" t="e">
        <f t="shared" si="232"/>
        <v>#N/A</v>
      </c>
    </row>
    <row r="309" spans="2:89" x14ac:dyDescent="0.3">
      <c r="B309" s="21">
        <f>IF('INPUT and DIAGNOSIS'!B15="","",'INPUT and DIAGNOSIS'!B15)</f>
        <v>11</v>
      </c>
      <c r="C309" s="21" t="str">
        <f>IF('INPUT and DIAGNOSIS'!C15="","",'INPUT and DIAGNOSIS'!C15)</f>
        <v/>
      </c>
      <c r="D309" s="21" t="str">
        <f>IF('INPUT and DIAGNOSIS'!D15="","",IF(AND('INPUT and DIAGNOSIS'!C15&lt;42,'INPUT and DIAGNOSIS'!D15&lt;10),10,IF(AND('INPUT and DIAGNOSIS'!C15&lt;68,'INPUT and DIAGNOSIS'!D15&lt;8),8,'INPUT and DIAGNOSIS'!D15)))</f>
        <v/>
      </c>
      <c r="E309" s="21" t="str">
        <f>IF('INPUT and DIAGNOSIS'!E15="","",IF('INPUT and DIAGNOSIS'!E15="M",0,IF('INPUT and DIAGNOSIS'!E15="F",1,"Missing/Wrong")))</f>
        <v/>
      </c>
      <c r="F309" s="21" t="str">
        <f>IF('INPUT and DIAGNOSIS'!F15="","",'INPUT and DIAGNOSIS'!F15)</f>
        <v/>
      </c>
      <c r="G309" s="21" t="str">
        <f>IF('INPUT and DIAGNOSIS'!G15="","",'INPUT and DIAGNOSIS'!G15)</f>
        <v/>
      </c>
      <c r="H309" s="38" t="str">
        <f t="shared" si="211"/>
        <v/>
      </c>
      <c r="I309" s="49" t="str">
        <f>IF('INPUT and DIAGNOSIS'!D15="","",IF(AND('INPUT and DIAGNOSIS'!C15&lt;42,'INPUT and DIAGNOSIS'!D15&lt;10),10,IF(AND('INPUT and DIAGNOSIS'!C15&lt;68,'INPUT and DIAGNOSIS'!D15&lt;8),8,"")))</f>
        <v/>
      </c>
      <c r="J309" t="e">
        <f t="shared" si="233"/>
        <v>#VALUE!</v>
      </c>
      <c r="K309" t="e">
        <f t="shared" si="212"/>
        <v>#VALUE!</v>
      </c>
      <c r="L309" s="33" t="e">
        <f t="shared" si="213"/>
        <v>#VALUE!</v>
      </c>
      <c r="M309" t="e">
        <f t="shared" si="214"/>
        <v>#VALUE!</v>
      </c>
      <c r="O309" s="33" t="e">
        <f t="shared" si="215"/>
        <v>#VALUE!</v>
      </c>
      <c r="P309" s="33" t="e">
        <f t="shared" si="216"/>
        <v>#VALUE!</v>
      </c>
      <c r="Q309" s="33" t="e">
        <f t="shared" si="217"/>
        <v>#VALUE!</v>
      </c>
      <c r="S309" t="e">
        <f>'Parameters from R'!D$17+'Parameters from R'!D$18*Computation!$O309+'Parameters from R'!D$19*Computation!$P309+'Parameters from R'!D$20*Computation!$O309*Computation!$P309+'Parameters from R'!D$21*Computation!$Q309+'Parameters from R'!D$22*Computation!$O309*Computation!$Q309+'Parameters from R'!D$23*Computation!$P309*Computation!$Q309+'Parameters from R'!D$24*Computation!$O309*Computation!$P309*Computation!$Q309</f>
        <v>#VALUE!</v>
      </c>
      <c r="T309" t="e">
        <f>'Parameters from R'!E$17+'Parameters from R'!E$18*Computation!$O309+'Parameters from R'!E$19*Computation!$P309+'Parameters from R'!E$20*Computation!$O309*Computation!$P309+'Parameters from R'!E$21*Computation!$Q309+'Parameters from R'!E$22*Computation!$O309*Computation!$Q309+'Parameters from R'!E$23*Computation!$P309*Computation!$Q309+'Parameters from R'!E$24*Computation!$O309*Computation!$P309*Computation!$Q309</f>
        <v>#VALUE!</v>
      </c>
      <c r="U309" t="e">
        <f>'Parameters from R'!F$17+'Parameters from R'!F$18*Computation!$O309+'Parameters from R'!F$19*Computation!$P309+'Parameters from R'!F$20*Computation!$O309*Computation!$P309+'Parameters from R'!F$21*Computation!$Q309+'Parameters from R'!F$22*Computation!$O309*Computation!$Q309+'Parameters from R'!F$23*Computation!$P309*Computation!$Q309+'Parameters from R'!F$24*Computation!$O309*Computation!$P309*Computation!$Q309</f>
        <v>#VALUE!</v>
      </c>
      <c r="V309" t="e">
        <f t="shared" si="218"/>
        <v>#VALUE!</v>
      </c>
      <c r="W309" t="e">
        <f t="shared" si="219"/>
        <v>#VALUE!</v>
      </c>
      <c r="X309" t="e">
        <f t="shared" si="220"/>
        <v>#VALUE!</v>
      </c>
      <c r="Z309" s="21" t="str">
        <f>IF(F309="","",V309/'Parameters from R'!$D$25)</f>
        <v/>
      </c>
      <c r="AA309" s="21" t="str">
        <f t="shared" si="221"/>
        <v/>
      </c>
      <c r="AB309" s="21" t="str">
        <f t="shared" si="222"/>
        <v/>
      </c>
      <c r="AD309" s="21" t="str">
        <f>IF(G309="","",X309/'Parameters from R'!$F$25)</f>
        <v/>
      </c>
      <c r="AE309" s="21" t="str">
        <f t="shared" si="223"/>
        <v/>
      </c>
      <c r="AF309" s="21" t="str">
        <f t="shared" si="224"/>
        <v/>
      </c>
      <c r="AI309" s="49" t="str">
        <f t="shared" si="225"/>
        <v/>
      </c>
      <c r="AJ309" s="49" t="str">
        <f t="shared" si="226"/>
        <v/>
      </c>
      <c r="AL309" s="48" t="str">
        <f t="shared" si="227"/>
        <v/>
      </c>
      <c r="AM309" s="45" t="str">
        <f t="shared" si="188"/>
        <v/>
      </c>
      <c r="AO309" s="60" t="str">
        <f t="shared" si="189"/>
        <v/>
      </c>
      <c r="AP309" s="60" t="str">
        <f t="shared" si="190"/>
        <v/>
      </c>
      <c r="AQ309" s="21" t="str">
        <f t="shared" si="191"/>
        <v/>
      </c>
      <c r="AR309" s="21" t="str">
        <f t="shared" si="192"/>
        <v/>
      </c>
      <c r="AT309" s="55" t="str">
        <f t="shared" si="193"/>
        <v/>
      </c>
      <c r="AV309" s="55" t="str">
        <f t="shared" si="194"/>
        <v/>
      </c>
      <c r="AX309" s="55" t="str">
        <f t="shared" si="195"/>
        <v/>
      </c>
      <c r="AZ309" s="55" t="str">
        <f t="shared" si="196"/>
        <v/>
      </c>
      <c r="BB309" s="55" t="str">
        <f t="shared" si="197"/>
        <v/>
      </c>
      <c r="BD309" s="55" t="str">
        <f t="shared" si="198"/>
        <v/>
      </c>
      <c r="BF309" s="55" t="str">
        <f t="shared" si="199"/>
        <v/>
      </c>
      <c r="BH309" s="55" t="str">
        <f t="shared" si="200"/>
        <v/>
      </c>
      <c r="BJ309" s="56" t="str">
        <f t="shared" si="201"/>
        <v/>
      </c>
      <c r="BK309" s="57" t="str">
        <f t="shared" si="202"/>
        <v/>
      </c>
      <c r="BM309" s="57" t="str">
        <f t="shared" si="203"/>
        <v/>
      </c>
      <c r="BO309" s="57" t="str">
        <f t="shared" si="204"/>
        <v/>
      </c>
      <c r="BQ309" s="57" t="str">
        <f t="shared" si="205"/>
        <v/>
      </c>
      <c r="BS309" s="57" t="str">
        <f t="shared" si="206"/>
        <v/>
      </c>
      <c r="BU309" s="57" t="str">
        <f t="shared" si="207"/>
        <v/>
      </c>
      <c r="BW309" s="57" t="str">
        <f t="shared" si="208"/>
        <v/>
      </c>
      <c r="BY309" s="57" t="str">
        <f t="shared" si="209"/>
        <v/>
      </c>
      <c r="CA309" s="58" t="str">
        <f t="shared" si="210"/>
        <v/>
      </c>
      <c r="CB309" s="59" t="str">
        <f t="shared" si="228"/>
        <v/>
      </c>
      <c r="CG309" s="49" t="e">
        <f t="shared" si="229"/>
        <v>#N/A</v>
      </c>
      <c r="CH309" s="49" t="e">
        <f t="shared" si="230"/>
        <v>#N/A</v>
      </c>
      <c r="CJ309" s="49" t="e">
        <f t="shared" si="231"/>
        <v>#N/A</v>
      </c>
      <c r="CK309" s="49" t="e">
        <f t="shared" si="232"/>
        <v>#N/A</v>
      </c>
    </row>
    <row r="310" spans="2:89" x14ac:dyDescent="0.3">
      <c r="B310" s="21">
        <f>IF('INPUT and DIAGNOSIS'!B16="","",'INPUT and DIAGNOSIS'!B16)</f>
        <v>12</v>
      </c>
      <c r="C310" s="21" t="str">
        <f>IF('INPUT and DIAGNOSIS'!C16="","",'INPUT and DIAGNOSIS'!C16)</f>
        <v/>
      </c>
      <c r="D310" s="21" t="str">
        <f>IF('INPUT and DIAGNOSIS'!D16="","",IF(AND('INPUT and DIAGNOSIS'!C16&lt;42,'INPUT and DIAGNOSIS'!D16&lt;10),10,IF(AND('INPUT and DIAGNOSIS'!C16&lt;68,'INPUT and DIAGNOSIS'!D16&lt;8),8,'INPUT and DIAGNOSIS'!D16)))</f>
        <v/>
      </c>
      <c r="E310" s="21" t="str">
        <f>IF('INPUT and DIAGNOSIS'!E16="","",IF('INPUT and DIAGNOSIS'!E16="M",0,IF('INPUT and DIAGNOSIS'!E16="F",1,"Missing/Wrong")))</f>
        <v/>
      </c>
      <c r="F310" s="21" t="str">
        <f>IF('INPUT and DIAGNOSIS'!F16="","",'INPUT and DIAGNOSIS'!F16)</f>
        <v/>
      </c>
      <c r="G310" s="21" t="str">
        <f>IF('INPUT and DIAGNOSIS'!G16="","",'INPUT and DIAGNOSIS'!G16)</f>
        <v/>
      </c>
      <c r="H310" s="38" t="str">
        <f t="shared" si="211"/>
        <v/>
      </c>
      <c r="I310" s="49" t="str">
        <f>IF('INPUT and DIAGNOSIS'!D16="","",IF(AND('INPUT and DIAGNOSIS'!C16&lt;42,'INPUT and DIAGNOSIS'!D16&lt;10),10,IF(AND('INPUT and DIAGNOSIS'!C16&lt;68,'INPUT and DIAGNOSIS'!D16&lt;8),8,"")))</f>
        <v/>
      </c>
      <c r="J310" t="e">
        <f t="shared" si="233"/>
        <v>#VALUE!</v>
      </c>
      <c r="K310" t="e">
        <f t="shared" si="212"/>
        <v>#VALUE!</v>
      </c>
      <c r="L310" s="33" t="e">
        <f t="shared" si="213"/>
        <v>#VALUE!</v>
      </c>
      <c r="M310" t="e">
        <f t="shared" si="214"/>
        <v>#VALUE!</v>
      </c>
      <c r="O310" s="33" t="e">
        <f t="shared" si="215"/>
        <v>#VALUE!</v>
      </c>
      <c r="P310" s="33" t="e">
        <f t="shared" si="216"/>
        <v>#VALUE!</v>
      </c>
      <c r="Q310" s="33" t="e">
        <f t="shared" si="217"/>
        <v>#VALUE!</v>
      </c>
      <c r="S310" t="e">
        <f>'Parameters from R'!D$17+'Parameters from R'!D$18*Computation!$O310+'Parameters from R'!D$19*Computation!$P310+'Parameters from R'!D$20*Computation!$O310*Computation!$P310+'Parameters from R'!D$21*Computation!$Q310+'Parameters from R'!D$22*Computation!$O310*Computation!$Q310+'Parameters from R'!D$23*Computation!$P310*Computation!$Q310+'Parameters from R'!D$24*Computation!$O310*Computation!$P310*Computation!$Q310</f>
        <v>#VALUE!</v>
      </c>
      <c r="T310" t="e">
        <f>'Parameters from R'!E$17+'Parameters from R'!E$18*Computation!$O310+'Parameters from R'!E$19*Computation!$P310+'Parameters from R'!E$20*Computation!$O310*Computation!$P310+'Parameters from R'!E$21*Computation!$Q310+'Parameters from R'!E$22*Computation!$O310*Computation!$Q310+'Parameters from R'!E$23*Computation!$P310*Computation!$Q310+'Parameters from R'!E$24*Computation!$O310*Computation!$P310*Computation!$Q310</f>
        <v>#VALUE!</v>
      </c>
      <c r="U310" t="e">
        <f>'Parameters from R'!F$17+'Parameters from R'!F$18*Computation!$O310+'Parameters from R'!F$19*Computation!$P310+'Parameters from R'!F$20*Computation!$O310*Computation!$P310+'Parameters from R'!F$21*Computation!$Q310+'Parameters from R'!F$22*Computation!$O310*Computation!$Q310+'Parameters from R'!F$23*Computation!$P310*Computation!$Q310+'Parameters from R'!F$24*Computation!$O310*Computation!$P310*Computation!$Q310</f>
        <v>#VALUE!</v>
      </c>
      <c r="V310" t="e">
        <f t="shared" si="218"/>
        <v>#VALUE!</v>
      </c>
      <c r="W310" t="e">
        <f t="shared" si="219"/>
        <v>#VALUE!</v>
      </c>
      <c r="X310" t="e">
        <f t="shared" si="220"/>
        <v>#VALUE!</v>
      </c>
      <c r="Z310" s="21" t="str">
        <f>IF(F310="","",V310/'Parameters from R'!$D$25)</f>
        <v/>
      </c>
      <c r="AA310" s="21" t="str">
        <f t="shared" si="221"/>
        <v/>
      </c>
      <c r="AB310" s="21" t="str">
        <f t="shared" si="222"/>
        <v/>
      </c>
      <c r="AD310" s="21" t="str">
        <f>IF(G310="","",X310/'Parameters from R'!$F$25)</f>
        <v/>
      </c>
      <c r="AE310" s="21" t="str">
        <f t="shared" si="223"/>
        <v/>
      </c>
      <c r="AF310" s="21" t="str">
        <f t="shared" si="224"/>
        <v/>
      </c>
      <c r="AI310" s="49" t="str">
        <f t="shared" si="225"/>
        <v/>
      </c>
      <c r="AJ310" s="49" t="str">
        <f t="shared" si="226"/>
        <v/>
      </c>
      <c r="AL310" s="48" t="str">
        <f t="shared" si="227"/>
        <v/>
      </c>
      <c r="AM310" s="45" t="str">
        <f t="shared" si="188"/>
        <v/>
      </c>
      <c r="AO310" s="60" t="str">
        <f t="shared" si="189"/>
        <v/>
      </c>
      <c r="AP310" s="60" t="str">
        <f t="shared" si="190"/>
        <v/>
      </c>
      <c r="AQ310" s="21" t="str">
        <f t="shared" si="191"/>
        <v/>
      </c>
      <c r="AR310" s="21" t="str">
        <f t="shared" si="192"/>
        <v/>
      </c>
      <c r="AT310" s="55" t="str">
        <f t="shared" si="193"/>
        <v/>
      </c>
      <c r="AV310" s="55" t="str">
        <f t="shared" si="194"/>
        <v/>
      </c>
      <c r="AX310" s="55" t="str">
        <f t="shared" si="195"/>
        <v/>
      </c>
      <c r="AZ310" s="55" t="str">
        <f t="shared" si="196"/>
        <v/>
      </c>
      <c r="BB310" s="55" t="str">
        <f t="shared" si="197"/>
        <v/>
      </c>
      <c r="BD310" s="55" t="str">
        <f t="shared" si="198"/>
        <v/>
      </c>
      <c r="BF310" s="55" t="str">
        <f t="shared" si="199"/>
        <v/>
      </c>
      <c r="BH310" s="55" t="str">
        <f t="shared" si="200"/>
        <v/>
      </c>
      <c r="BJ310" s="56" t="str">
        <f t="shared" si="201"/>
        <v/>
      </c>
      <c r="BK310" s="57" t="str">
        <f t="shared" si="202"/>
        <v/>
      </c>
      <c r="BM310" s="57" t="str">
        <f t="shared" si="203"/>
        <v/>
      </c>
      <c r="BO310" s="57" t="str">
        <f t="shared" si="204"/>
        <v/>
      </c>
      <c r="BQ310" s="57" t="str">
        <f t="shared" si="205"/>
        <v/>
      </c>
      <c r="BS310" s="57" t="str">
        <f t="shared" si="206"/>
        <v/>
      </c>
      <c r="BU310" s="57" t="str">
        <f t="shared" si="207"/>
        <v/>
      </c>
      <c r="BW310" s="57" t="str">
        <f t="shared" si="208"/>
        <v/>
      </c>
      <c r="BY310" s="57" t="str">
        <f t="shared" si="209"/>
        <v/>
      </c>
      <c r="CA310" s="58" t="str">
        <f t="shared" si="210"/>
        <v/>
      </c>
      <c r="CB310" s="59" t="str">
        <f t="shared" si="228"/>
        <v/>
      </c>
      <c r="CG310" s="49" t="e">
        <f t="shared" si="229"/>
        <v>#N/A</v>
      </c>
      <c r="CH310" s="49" t="e">
        <f t="shared" si="230"/>
        <v>#N/A</v>
      </c>
      <c r="CJ310" s="49" t="e">
        <f t="shared" si="231"/>
        <v>#N/A</v>
      </c>
      <c r="CK310" s="49" t="e">
        <f t="shared" si="232"/>
        <v>#N/A</v>
      </c>
    </row>
    <row r="311" spans="2:89" x14ac:dyDescent="0.3">
      <c r="B311" s="21">
        <f>IF('INPUT and DIAGNOSIS'!B17="","",'INPUT and DIAGNOSIS'!B17)</f>
        <v>13</v>
      </c>
      <c r="C311" s="21" t="str">
        <f>IF('INPUT and DIAGNOSIS'!C17="","",'INPUT and DIAGNOSIS'!C17)</f>
        <v/>
      </c>
      <c r="D311" s="21" t="str">
        <f>IF('INPUT and DIAGNOSIS'!D17="","",IF(AND('INPUT and DIAGNOSIS'!C17&lt;42,'INPUT and DIAGNOSIS'!D17&lt;10),10,IF(AND('INPUT and DIAGNOSIS'!C17&lt;68,'INPUT and DIAGNOSIS'!D17&lt;8),8,'INPUT and DIAGNOSIS'!D17)))</f>
        <v/>
      </c>
      <c r="E311" s="21" t="str">
        <f>IF('INPUT and DIAGNOSIS'!E17="","",IF('INPUT and DIAGNOSIS'!E17="M",0,IF('INPUT and DIAGNOSIS'!E17="F",1,"Missing/Wrong")))</f>
        <v/>
      </c>
      <c r="F311" s="21" t="str">
        <f>IF('INPUT and DIAGNOSIS'!F17="","",'INPUT and DIAGNOSIS'!F17)</f>
        <v/>
      </c>
      <c r="G311" s="21" t="str">
        <f>IF('INPUT and DIAGNOSIS'!G17="","",'INPUT and DIAGNOSIS'!G17)</f>
        <v/>
      </c>
      <c r="H311" s="38" t="str">
        <f t="shared" si="211"/>
        <v/>
      </c>
      <c r="I311" s="49" t="str">
        <f>IF('INPUT and DIAGNOSIS'!D17="","",IF(AND('INPUT and DIAGNOSIS'!C17&lt;42,'INPUT and DIAGNOSIS'!D17&lt;10),10,IF(AND('INPUT and DIAGNOSIS'!C17&lt;68,'INPUT and DIAGNOSIS'!D17&lt;8),8,"")))</f>
        <v/>
      </c>
      <c r="J311" t="e">
        <f t="shared" si="233"/>
        <v>#VALUE!</v>
      </c>
      <c r="K311" t="e">
        <f t="shared" si="212"/>
        <v>#VALUE!</v>
      </c>
      <c r="L311" s="33" t="e">
        <f t="shared" si="213"/>
        <v>#VALUE!</v>
      </c>
      <c r="M311" t="e">
        <f t="shared" si="214"/>
        <v>#VALUE!</v>
      </c>
      <c r="O311" s="33" t="e">
        <f t="shared" si="215"/>
        <v>#VALUE!</v>
      </c>
      <c r="P311" s="33" t="e">
        <f t="shared" si="216"/>
        <v>#VALUE!</v>
      </c>
      <c r="Q311" s="33" t="e">
        <f t="shared" si="217"/>
        <v>#VALUE!</v>
      </c>
      <c r="S311" t="e">
        <f>'Parameters from R'!D$17+'Parameters from R'!D$18*Computation!$O311+'Parameters from R'!D$19*Computation!$P311+'Parameters from R'!D$20*Computation!$O311*Computation!$P311+'Parameters from R'!D$21*Computation!$Q311+'Parameters from R'!D$22*Computation!$O311*Computation!$Q311+'Parameters from R'!D$23*Computation!$P311*Computation!$Q311+'Parameters from R'!D$24*Computation!$O311*Computation!$P311*Computation!$Q311</f>
        <v>#VALUE!</v>
      </c>
      <c r="T311" t="e">
        <f>'Parameters from R'!E$17+'Parameters from R'!E$18*Computation!$O311+'Parameters from R'!E$19*Computation!$P311+'Parameters from R'!E$20*Computation!$O311*Computation!$P311+'Parameters from R'!E$21*Computation!$Q311+'Parameters from R'!E$22*Computation!$O311*Computation!$Q311+'Parameters from R'!E$23*Computation!$P311*Computation!$Q311+'Parameters from R'!E$24*Computation!$O311*Computation!$P311*Computation!$Q311</f>
        <v>#VALUE!</v>
      </c>
      <c r="U311" t="e">
        <f>'Parameters from R'!F$17+'Parameters from R'!F$18*Computation!$O311+'Parameters from R'!F$19*Computation!$P311+'Parameters from R'!F$20*Computation!$O311*Computation!$P311+'Parameters from R'!F$21*Computation!$Q311+'Parameters from R'!F$22*Computation!$O311*Computation!$Q311+'Parameters from R'!F$23*Computation!$P311*Computation!$Q311+'Parameters from R'!F$24*Computation!$O311*Computation!$P311*Computation!$Q311</f>
        <v>#VALUE!</v>
      </c>
      <c r="V311" t="e">
        <f t="shared" si="218"/>
        <v>#VALUE!</v>
      </c>
      <c r="W311" t="e">
        <f t="shared" si="219"/>
        <v>#VALUE!</v>
      </c>
      <c r="X311" t="e">
        <f t="shared" si="220"/>
        <v>#VALUE!</v>
      </c>
      <c r="Z311" s="21" t="str">
        <f>IF(F311="","",V311/'Parameters from R'!$D$25)</f>
        <v/>
      </c>
      <c r="AA311" s="21" t="str">
        <f t="shared" si="221"/>
        <v/>
      </c>
      <c r="AB311" s="21" t="str">
        <f t="shared" si="222"/>
        <v/>
      </c>
      <c r="AD311" s="21" t="str">
        <f>IF(G311="","",X311/'Parameters from R'!$F$25)</f>
        <v/>
      </c>
      <c r="AE311" s="21" t="str">
        <f t="shared" si="223"/>
        <v/>
      </c>
      <c r="AF311" s="21" t="str">
        <f t="shared" si="224"/>
        <v/>
      </c>
      <c r="AI311" s="49" t="str">
        <f t="shared" si="225"/>
        <v/>
      </c>
      <c r="AJ311" s="49" t="str">
        <f t="shared" si="226"/>
        <v/>
      </c>
      <c r="AL311" s="48" t="str">
        <f t="shared" si="227"/>
        <v/>
      </c>
      <c r="AM311" s="45" t="str">
        <f t="shared" si="188"/>
        <v/>
      </c>
      <c r="AO311" s="60" t="str">
        <f t="shared" si="189"/>
        <v/>
      </c>
      <c r="AP311" s="60" t="str">
        <f t="shared" si="190"/>
        <v/>
      </c>
      <c r="AQ311" s="21" t="str">
        <f t="shared" si="191"/>
        <v/>
      </c>
      <c r="AR311" s="21" t="str">
        <f t="shared" si="192"/>
        <v/>
      </c>
      <c r="AT311" s="55" t="str">
        <f t="shared" si="193"/>
        <v/>
      </c>
      <c r="AV311" s="55" t="str">
        <f t="shared" si="194"/>
        <v/>
      </c>
      <c r="AX311" s="55" t="str">
        <f t="shared" si="195"/>
        <v/>
      </c>
      <c r="AZ311" s="55" t="str">
        <f t="shared" si="196"/>
        <v/>
      </c>
      <c r="BB311" s="55" t="str">
        <f t="shared" si="197"/>
        <v/>
      </c>
      <c r="BD311" s="55" t="str">
        <f t="shared" si="198"/>
        <v/>
      </c>
      <c r="BF311" s="55" t="str">
        <f t="shared" si="199"/>
        <v/>
      </c>
      <c r="BH311" s="55" t="str">
        <f t="shared" si="200"/>
        <v/>
      </c>
      <c r="BJ311" s="56" t="str">
        <f t="shared" si="201"/>
        <v/>
      </c>
      <c r="BK311" s="57" t="str">
        <f t="shared" si="202"/>
        <v/>
      </c>
      <c r="BM311" s="57" t="str">
        <f t="shared" si="203"/>
        <v/>
      </c>
      <c r="BO311" s="57" t="str">
        <f t="shared" si="204"/>
        <v/>
      </c>
      <c r="BQ311" s="57" t="str">
        <f t="shared" si="205"/>
        <v/>
      </c>
      <c r="BS311" s="57" t="str">
        <f t="shared" si="206"/>
        <v/>
      </c>
      <c r="BU311" s="57" t="str">
        <f t="shared" si="207"/>
        <v/>
      </c>
      <c r="BW311" s="57" t="str">
        <f t="shared" si="208"/>
        <v/>
      </c>
      <c r="BY311" s="57" t="str">
        <f t="shared" si="209"/>
        <v/>
      </c>
      <c r="CA311" s="58" t="str">
        <f t="shared" si="210"/>
        <v/>
      </c>
      <c r="CB311" s="59" t="str">
        <f t="shared" si="228"/>
        <v/>
      </c>
      <c r="CG311" s="49" t="e">
        <f t="shared" si="229"/>
        <v>#N/A</v>
      </c>
      <c r="CH311" s="49" t="e">
        <f t="shared" si="230"/>
        <v>#N/A</v>
      </c>
      <c r="CJ311" s="49" t="e">
        <f t="shared" si="231"/>
        <v>#N/A</v>
      </c>
      <c r="CK311" s="49" t="e">
        <f t="shared" si="232"/>
        <v>#N/A</v>
      </c>
    </row>
    <row r="312" spans="2:89" x14ac:dyDescent="0.3">
      <c r="B312" s="21">
        <f>IF('INPUT and DIAGNOSIS'!B18="","",'INPUT and DIAGNOSIS'!B18)</f>
        <v>14</v>
      </c>
      <c r="C312" s="21" t="str">
        <f>IF('INPUT and DIAGNOSIS'!C18="","",'INPUT and DIAGNOSIS'!C18)</f>
        <v/>
      </c>
      <c r="D312" s="21" t="str">
        <f>IF('INPUT and DIAGNOSIS'!D18="","",IF(AND('INPUT and DIAGNOSIS'!C18&lt;42,'INPUT and DIAGNOSIS'!D18&lt;10),10,IF(AND('INPUT and DIAGNOSIS'!C18&lt;68,'INPUT and DIAGNOSIS'!D18&lt;8),8,'INPUT and DIAGNOSIS'!D18)))</f>
        <v/>
      </c>
      <c r="E312" s="21" t="str">
        <f>IF('INPUT and DIAGNOSIS'!E18="","",IF('INPUT and DIAGNOSIS'!E18="M",0,IF('INPUT and DIAGNOSIS'!E18="F",1,"Missing/Wrong")))</f>
        <v/>
      </c>
      <c r="F312" s="21" t="str">
        <f>IF('INPUT and DIAGNOSIS'!F18="","",'INPUT and DIAGNOSIS'!F18)</f>
        <v/>
      </c>
      <c r="G312" s="21" t="str">
        <f>IF('INPUT and DIAGNOSIS'!G18="","",'INPUT and DIAGNOSIS'!G18)</f>
        <v/>
      </c>
      <c r="H312" s="38" t="str">
        <f t="shared" si="211"/>
        <v/>
      </c>
      <c r="I312" s="49" t="str">
        <f>IF('INPUT and DIAGNOSIS'!D18="","",IF(AND('INPUT and DIAGNOSIS'!C18&lt;42,'INPUT and DIAGNOSIS'!D18&lt;10),10,IF(AND('INPUT and DIAGNOSIS'!C18&lt;68,'INPUT and DIAGNOSIS'!D18&lt;8),8,"")))</f>
        <v/>
      </c>
      <c r="J312" t="e">
        <f t="shared" si="233"/>
        <v>#VALUE!</v>
      </c>
      <c r="K312" t="e">
        <f t="shared" si="212"/>
        <v>#VALUE!</v>
      </c>
      <c r="L312" s="33" t="e">
        <f t="shared" si="213"/>
        <v>#VALUE!</v>
      </c>
      <c r="M312" t="e">
        <f t="shared" si="214"/>
        <v>#VALUE!</v>
      </c>
      <c r="O312" s="33" t="e">
        <f t="shared" si="215"/>
        <v>#VALUE!</v>
      </c>
      <c r="P312" s="33" t="e">
        <f t="shared" si="216"/>
        <v>#VALUE!</v>
      </c>
      <c r="Q312" s="33" t="e">
        <f t="shared" si="217"/>
        <v>#VALUE!</v>
      </c>
      <c r="S312" t="e">
        <f>'Parameters from R'!D$17+'Parameters from R'!D$18*Computation!$O312+'Parameters from R'!D$19*Computation!$P312+'Parameters from R'!D$20*Computation!$O312*Computation!$P312+'Parameters from R'!D$21*Computation!$Q312+'Parameters from R'!D$22*Computation!$O312*Computation!$Q312+'Parameters from R'!D$23*Computation!$P312*Computation!$Q312+'Parameters from R'!D$24*Computation!$O312*Computation!$P312*Computation!$Q312</f>
        <v>#VALUE!</v>
      </c>
      <c r="T312" t="e">
        <f>'Parameters from R'!E$17+'Parameters from R'!E$18*Computation!$O312+'Parameters from R'!E$19*Computation!$P312+'Parameters from R'!E$20*Computation!$O312*Computation!$P312+'Parameters from R'!E$21*Computation!$Q312+'Parameters from R'!E$22*Computation!$O312*Computation!$Q312+'Parameters from R'!E$23*Computation!$P312*Computation!$Q312+'Parameters from R'!E$24*Computation!$O312*Computation!$P312*Computation!$Q312</f>
        <v>#VALUE!</v>
      </c>
      <c r="U312" t="e">
        <f>'Parameters from R'!F$17+'Parameters from R'!F$18*Computation!$O312+'Parameters from R'!F$19*Computation!$P312+'Parameters from R'!F$20*Computation!$O312*Computation!$P312+'Parameters from R'!F$21*Computation!$Q312+'Parameters from R'!F$22*Computation!$O312*Computation!$Q312+'Parameters from R'!F$23*Computation!$P312*Computation!$Q312+'Parameters from R'!F$24*Computation!$O312*Computation!$P312*Computation!$Q312</f>
        <v>#VALUE!</v>
      </c>
      <c r="V312" t="e">
        <f t="shared" si="218"/>
        <v>#VALUE!</v>
      </c>
      <c r="W312" t="e">
        <f t="shared" si="219"/>
        <v>#VALUE!</v>
      </c>
      <c r="X312" t="e">
        <f t="shared" si="220"/>
        <v>#VALUE!</v>
      </c>
      <c r="Z312" s="21" t="str">
        <f>IF(F312="","",V312/'Parameters from R'!$D$25)</f>
        <v/>
      </c>
      <c r="AA312" s="21" t="str">
        <f t="shared" si="221"/>
        <v/>
      </c>
      <c r="AB312" s="21" t="str">
        <f t="shared" si="222"/>
        <v/>
      </c>
      <c r="AD312" s="21" t="str">
        <f>IF(G312="","",X312/'Parameters from R'!$F$25)</f>
        <v/>
      </c>
      <c r="AE312" s="21" t="str">
        <f t="shared" si="223"/>
        <v/>
      </c>
      <c r="AF312" s="21" t="str">
        <f t="shared" si="224"/>
        <v/>
      </c>
      <c r="AI312" s="49" t="str">
        <f t="shared" si="225"/>
        <v/>
      </c>
      <c r="AJ312" s="49" t="str">
        <f t="shared" si="226"/>
        <v/>
      </c>
      <c r="AL312" s="48" t="str">
        <f t="shared" si="227"/>
        <v/>
      </c>
      <c r="AM312" s="45" t="str">
        <f t="shared" si="188"/>
        <v/>
      </c>
      <c r="AO312" s="60" t="str">
        <f t="shared" si="189"/>
        <v/>
      </c>
      <c r="AP312" s="60" t="str">
        <f t="shared" si="190"/>
        <v/>
      </c>
      <c r="AQ312" s="21" t="str">
        <f t="shared" si="191"/>
        <v/>
      </c>
      <c r="AR312" s="21" t="str">
        <f t="shared" si="192"/>
        <v/>
      </c>
      <c r="AT312" s="55" t="str">
        <f t="shared" si="193"/>
        <v/>
      </c>
      <c r="AV312" s="55" t="str">
        <f t="shared" si="194"/>
        <v/>
      </c>
      <c r="AX312" s="55" t="str">
        <f t="shared" si="195"/>
        <v/>
      </c>
      <c r="AZ312" s="55" t="str">
        <f t="shared" si="196"/>
        <v/>
      </c>
      <c r="BB312" s="55" t="str">
        <f t="shared" si="197"/>
        <v/>
      </c>
      <c r="BD312" s="55" t="str">
        <f t="shared" si="198"/>
        <v/>
      </c>
      <c r="BF312" s="55" t="str">
        <f t="shared" si="199"/>
        <v/>
      </c>
      <c r="BH312" s="55" t="str">
        <f t="shared" si="200"/>
        <v/>
      </c>
      <c r="BJ312" s="56" t="str">
        <f t="shared" si="201"/>
        <v/>
      </c>
      <c r="BK312" s="57" t="str">
        <f t="shared" si="202"/>
        <v/>
      </c>
      <c r="BM312" s="57" t="str">
        <f t="shared" si="203"/>
        <v/>
      </c>
      <c r="BO312" s="57" t="str">
        <f t="shared" si="204"/>
        <v/>
      </c>
      <c r="BQ312" s="57" t="str">
        <f t="shared" si="205"/>
        <v/>
      </c>
      <c r="BS312" s="57" t="str">
        <f t="shared" si="206"/>
        <v/>
      </c>
      <c r="BU312" s="57" t="str">
        <f t="shared" si="207"/>
        <v/>
      </c>
      <c r="BW312" s="57" t="str">
        <f t="shared" si="208"/>
        <v/>
      </c>
      <c r="BY312" s="57" t="str">
        <f t="shared" si="209"/>
        <v/>
      </c>
      <c r="CA312" s="58" t="str">
        <f t="shared" si="210"/>
        <v/>
      </c>
      <c r="CB312" s="59" t="str">
        <f t="shared" si="228"/>
        <v/>
      </c>
      <c r="CG312" s="49" t="e">
        <f t="shared" si="229"/>
        <v>#N/A</v>
      </c>
      <c r="CH312" s="49" t="e">
        <f t="shared" si="230"/>
        <v>#N/A</v>
      </c>
      <c r="CJ312" s="49" t="e">
        <f t="shared" si="231"/>
        <v>#N/A</v>
      </c>
      <c r="CK312" s="49" t="e">
        <f t="shared" si="232"/>
        <v>#N/A</v>
      </c>
    </row>
    <row r="313" spans="2:89" x14ac:dyDescent="0.3">
      <c r="B313" s="21">
        <f>IF('INPUT and DIAGNOSIS'!B19="","",'INPUT and DIAGNOSIS'!B19)</f>
        <v>15</v>
      </c>
      <c r="C313" s="21" t="str">
        <f>IF('INPUT and DIAGNOSIS'!C19="","",'INPUT and DIAGNOSIS'!C19)</f>
        <v/>
      </c>
      <c r="D313" s="21" t="str">
        <f>IF('INPUT and DIAGNOSIS'!D19="","",IF(AND('INPUT and DIAGNOSIS'!C19&lt;42,'INPUT and DIAGNOSIS'!D19&lt;10),10,IF(AND('INPUT and DIAGNOSIS'!C19&lt;68,'INPUT and DIAGNOSIS'!D19&lt;8),8,'INPUT and DIAGNOSIS'!D19)))</f>
        <v/>
      </c>
      <c r="E313" s="21" t="str">
        <f>IF('INPUT and DIAGNOSIS'!E19="","",IF('INPUT and DIAGNOSIS'!E19="M",0,IF('INPUT and DIAGNOSIS'!E19="F",1,"Missing/Wrong")))</f>
        <v/>
      </c>
      <c r="F313" s="21" t="str">
        <f>IF('INPUT and DIAGNOSIS'!F19="","",'INPUT and DIAGNOSIS'!F19)</f>
        <v/>
      </c>
      <c r="G313" s="21" t="str">
        <f>IF('INPUT and DIAGNOSIS'!G19="","",'INPUT and DIAGNOSIS'!G19)</f>
        <v/>
      </c>
      <c r="H313" s="38" t="str">
        <f t="shared" si="211"/>
        <v/>
      </c>
      <c r="I313" s="49" t="str">
        <f>IF('INPUT and DIAGNOSIS'!D19="","",IF(AND('INPUT and DIAGNOSIS'!C19&lt;42,'INPUT and DIAGNOSIS'!D19&lt;10),10,IF(AND('INPUT and DIAGNOSIS'!C19&lt;68,'INPUT and DIAGNOSIS'!D19&lt;8),8,"")))</f>
        <v/>
      </c>
      <c r="J313" t="e">
        <f t="shared" si="233"/>
        <v>#VALUE!</v>
      </c>
      <c r="K313" t="e">
        <f t="shared" si="212"/>
        <v>#VALUE!</v>
      </c>
      <c r="L313" s="33" t="e">
        <f t="shared" si="213"/>
        <v>#VALUE!</v>
      </c>
      <c r="M313" t="e">
        <f t="shared" si="214"/>
        <v>#VALUE!</v>
      </c>
      <c r="O313" s="33" t="e">
        <f t="shared" si="215"/>
        <v>#VALUE!</v>
      </c>
      <c r="P313" s="33" t="e">
        <f t="shared" si="216"/>
        <v>#VALUE!</v>
      </c>
      <c r="Q313" s="33" t="e">
        <f t="shared" si="217"/>
        <v>#VALUE!</v>
      </c>
      <c r="S313" t="e">
        <f>'Parameters from R'!D$17+'Parameters from R'!D$18*Computation!$O313+'Parameters from R'!D$19*Computation!$P313+'Parameters from R'!D$20*Computation!$O313*Computation!$P313+'Parameters from R'!D$21*Computation!$Q313+'Parameters from R'!D$22*Computation!$O313*Computation!$Q313+'Parameters from R'!D$23*Computation!$P313*Computation!$Q313+'Parameters from R'!D$24*Computation!$O313*Computation!$P313*Computation!$Q313</f>
        <v>#VALUE!</v>
      </c>
      <c r="T313" t="e">
        <f>'Parameters from R'!E$17+'Parameters from R'!E$18*Computation!$O313+'Parameters from R'!E$19*Computation!$P313+'Parameters from R'!E$20*Computation!$O313*Computation!$P313+'Parameters from R'!E$21*Computation!$Q313+'Parameters from R'!E$22*Computation!$O313*Computation!$Q313+'Parameters from R'!E$23*Computation!$P313*Computation!$Q313+'Parameters from R'!E$24*Computation!$O313*Computation!$P313*Computation!$Q313</f>
        <v>#VALUE!</v>
      </c>
      <c r="U313" t="e">
        <f>'Parameters from R'!F$17+'Parameters from R'!F$18*Computation!$O313+'Parameters from R'!F$19*Computation!$P313+'Parameters from R'!F$20*Computation!$O313*Computation!$P313+'Parameters from R'!F$21*Computation!$Q313+'Parameters from R'!F$22*Computation!$O313*Computation!$Q313+'Parameters from R'!F$23*Computation!$P313*Computation!$Q313+'Parameters from R'!F$24*Computation!$O313*Computation!$P313*Computation!$Q313</f>
        <v>#VALUE!</v>
      </c>
      <c r="V313" t="e">
        <f t="shared" si="218"/>
        <v>#VALUE!</v>
      </c>
      <c r="W313" t="e">
        <f t="shared" si="219"/>
        <v>#VALUE!</v>
      </c>
      <c r="X313" t="e">
        <f t="shared" si="220"/>
        <v>#VALUE!</v>
      </c>
      <c r="Z313" s="21" t="str">
        <f>IF(F313="","",V313/'Parameters from R'!$D$25)</f>
        <v/>
      </c>
      <c r="AA313" s="21" t="str">
        <f t="shared" si="221"/>
        <v/>
      </c>
      <c r="AB313" s="21" t="str">
        <f t="shared" si="222"/>
        <v/>
      </c>
      <c r="AD313" s="21" t="str">
        <f>IF(G313="","",X313/'Parameters from R'!$F$25)</f>
        <v/>
      </c>
      <c r="AE313" s="21" t="str">
        <f t="shared" si="223"/>
        <v/>
      </c>
      <c r="AF313" s="21" t="str">
        <f t="shared" si="224"/>
        <v/>
      </c>
      <c r="AI313" s="49" t="str">
        <f t="shared" si="225"/>
        <v/>
      </c>
      <c r="AJ313" s="49" t="str">
        <f t="shared" si="226"/>
        <v/>
      </c>
      <c r="AL313" s="48" t="str">
        <f t="shared" si="227"/>
        <v/>
      </c>
      <c r="AM313" s="45" t="str">
        <f t="shared" si="188"/>
        <v/>
      </c>
      <c r="AO313" s="60" t="str">
        <f t="shared" si="189"/>
        <v/>
      </c>
      <c r="AP313" s="60" t="str">
        <f t="shared" si="190"/>
        <v/>
      </c>
      <c r="AQ313" s="21" t="str">
        <f t="shared" si="191"/>
        <v/>
      </c>
      <c r="AR313" s="21" t="str">
        <f t="shared" si="192"/>
        <v/>
      </c>
      <c r="AT313" s="55" t="str">
        <f t="shared" si="193"/>
        <v/>
      </c>
      <c r="AV313" s="55" t="str">
        <f t="shared" si="194"/>
        <v/>
      </c>
      <c r="AX313" s="55" t="str">
        <f t="shared" si="195"/>
        <v/>
      </c>
      <c r="AZ313" s="55" t="str">
        <f t="shared" si="196"/>
        <v/>
      </c>
      <c r="BB313" s="55" t="str">
        <f t="shared" si="197"/>
        <v/>
      </c>
      <c r="BD313" s="55" t="str">
        <f t="shared" si="198"/>
        <v/>
      </c>
      <c r="BF313" s="55" t="str">
        <f t="shared" si="199"/>
        <v/>
      </c>
      <c r="BH313" s="55" t="str">
        <f t="shared" si="200"/>
        <v/>
      </c>
      <c r="BJ313" s="56" t="str">
        <f t="shared" si="201"/>
        <v/>
      </c>
      <c r="BK313" s="57" t="str">
        <f t="shared" si="202"/>
        <v/>
      </c>
      <c r="BM313" s="57" t="str">
        <f t="shared" si="203"/>
        <v/>
      </c>
      <c r="BO313" s="57" t="str">
        <f t="shared" si="204"/>
        <v/>
      </c>
      <c r="BQ313" s="57" t="str">
        <f t="shared" si="205"/>
        <v/>
      </c>
      <c r="BS313" s="57" t="str">
        <f t="shared" si="206"/>
        <v/>
      </c>
      <c r="BU313" s="57" t="str">
        <f t="shared" si="207"/>
        <v/>
      </c>
      <c r="BW313" s="57" t="str">
        <f t="shared" si="208"/>
        <v/>
      </c>
      <c r="BY313" s="57" t="str">
        <f t="shared" si="209"/>
        <v/>
      </c>
      <c r="CA313" s="58" t="str">
        <f t="shared" si="210"/>
        <v/>
      </c>
      <c r="CB313" s="59" t="str">
        <f t="shared" si="228"/>
        <v/>
      </c>
      <c r="CG313" s="49" t="e">
        <f t="shared" si="229"/>
        <v>#N/A</v>
      </c>
      <c r="CH313" s="49" t="e">
        <f t="shared" si="230"/>
        <v>#N/A</v>
      </c>
      <c r="CJ313" s="49" t="e">
        <f t="shared" si="231"/>
        <v>#N/A</v>
      </c>
      <c r="CK313" s="49" t="e">
        <f t="shared" si="232"/>
        <v>#N/A</v>
      </c>
    </row>
    <row r="314" spans="2:89" x14ac:dyDescent="0.3">
      <c r="B314" s="21">
        <f>IF('INPUT and DIAGNOSIS'!B20="","",'INPUT and DIAGNOSIS'!B20)</f>
        <v>16</v>
      </c>
      <c r="C314" s="21" t="str">
        <f>IF('INPUT and DIAGNOSIS'!C20="","",'INPUT and DIAGNOSIS'!C20)</f>
        <v/>
      </c>
      <c r="D314" s="21" t="str">
        <f>IF('INPUT and DIAGNOSIS'!D20="","",IF(AND('INPUT and DIAGNOSIS'!C20&lt;42,'INPUT and DIAGNOSIS'!D20&lt;10),10,IF(AND('INPUT and DIAGNOSIS'!C20&lt;68,'INPUT and DIAGNOSIS'!D20&lt;8),8,'INPUT and DIAGNOSIS'!D20)))</f>
        <v/>
      </c>
      <c r="E314" s="21" t="str">
        <f>IF('INPUT and DIAGNOSIS'!E20="","",IF('INPUT and DIAGNOSIS'!E20="M",0,IF('INPUT and DIAGNOSIS'!E20="F",1,"Missing/Wrong")))</f>
        <v/>
      </c>
      <c r="F314" s="21" t="str">
        <f>IF('INPUT and DIAGNOSIS'!F20="","",'INPUT and DIAGNOSIS'!F20)</f>
        <v/>
      </c>
      <c r="G314" s="21" t="str">
        <f>IF('INPUT and DIAGNOSIS'!G20="","",'INPUT and DIAGNOSIS'!G20)</f>
        <v/>
      </c>
      <c r="H314" s="38" t="str">
        <f t="shared" si="211"/>
        <v/>
      </c>
      <c r="I314" s="49" t="str">
        <f>IF('INPUT and DIAGNOSIS'!D20="","",IF(AND('INPUT and DIAGNOSIS'!C20&lt;42,'INPUT and DIAGNOSIS'!D20&lt;10),10,IF(AND('INPUT and DIAGNOSIS'!C20&lt;68,'INPUT and DIAGNOSIS'!D20&lt;8),8,"")))</f>
        <v/>
      </c>
      <c r="J314" t="e">
        <f t="shared" si="233"/>
        <v>#VALUE!</v>
      </c>
      <c r="K314" t="e">
        <f t="shared" si="212"/>
        <v>#VALUE!</v>
      </c>
      <c r="L314" s="33" t="e">
        <f t="shared" si="213"/>
        <v>#VALUE!</v>
      </c>
      <c r="M314" t="e">
        <f t="shared" si="214"/>
        <v>#VALUE!</v>
      </c>
      <c r="O314" s="33" t="e">
        <f t="shared" si="215"/>
        <v>#VALUE!</v>
      </c>
      <c r="P314" s="33" t="e">
        <f t="shared" si="216"/>
        <v>#VALUE!</v>
      </c>
      <c r="Q314" s="33" t="e">
        <f t="shared" si="217"/>
        <v>#VALUE!</v>
      </c>
      <c r="S314" t="e">
        <f>'Parameters from R'!D$17+'Parameters from R'!D$18*Computation!$O314+'Parameters from R'!D$19*Computation!$P314+'Parameters from R'!D$20*Computation!$O314*Computation!$P314+'Parameters from R'!D$21*Computation!$Q314+'Parameters from R'!D$22*Computation!$O314*Computation!$Q314+'Parameters from R'!D$23*Computation!$P314*Computation!$Q314+'Parameters from R'!D$24*Computation!$O314*Computation!$P314*Computation!$Q314</f>
        <v>#VALUE!</v>
      </c>
      <c r="T314" t="e">
        <f>'Parameters from R'!E$17+'Parameters from R'!E$18*Computation!$O314+'Parameters from R'!E$19*Computation!$P314+'Parameters from R'!E$20*Computation!$O314*Computation!$P314+'Parameters from R'!E$21*Computation!$Q314+'Parameters from R'!E$22*Computation!$O314*Computation!$Q314+'Parameters from R'!E$23*Computation!$P314*Computation!$Q314+'Parameters from R'!E$24*Computation!$O314*Computation!$P314*Computation!$Q314</f>
        <v>#VALUE!</v>
      </c>
      <c r="U314" t="e">
        <f>'Parameters from R'!F$17+'Parameters from R'!F$18*Computation!$O314+'Parameters from R'!F$19*Computation!$P314+'Parameters from R'!F$20*Computation!$O314*Computation!$P314+'Parameters from R'!F$21*Computation!$Q314+'Parameters from R'!F$22*Computation!$O314*Computation!$Q314+'Parameters from R'!F$23*Computation!$P314*Computation!$Q314+'Parameters from R'!F$24*Computation!$O314*Computation!$P314*Computation!$Q314</f>
        <v>#VALUE!</v>
      </c>
      <c r="V314" t="e">
        <f t="shared" si="218"/>
        <v>#VALUE!</v>
      </c>
      <c r="W314" t="e">
        <f t="shared" si="219"/>
        <v>#VALUE!</v>
      </c>
      <c r="X314" t="e">
        <f t="shared" si="220"/>
        <v>#VALUE!</v>
      </c>
      <c r="Z314" s="21" t="str">
        <f>IF(F314="","",V314/'Parameters from R'!$D$25)</f>
        <v/>
      </c>
      <c r="AA314" s="21" t="str">
        <f t="shared" si="221"/>
        <v/>
      </c>
      <c r="AB314" s="21" t="str">
        <f t="shared" si="222"/>
        <v/>
      </c>
      <c r="AD314" s="21" t="str">
        <f>IF(G314="","",X314/'Parameters from R'!$F$25)</f>
        <v/>
      </c>
      <c r="AE314" s="21" t="str">
        <f t="shared" si="223"/>
        <v/>
      </c>
      <c r="AF314" s="21" t="str">
        <f t="shared" si="224"/>
        <v/>
      </c>
      <c r="AI314" s="49" t="str">
        <f t="shared" si="225"/>
        <v/>
      </c>
      <c r="AJ314" s="49" t="str">
        <f t="shared" si="226"/>
        <v/>
      </c>
      <c r="AL314" s="48" t="str">
        <f t="shared" si="227"/>
        <v/>
      </c>
      <c r="AM314" s="45" t="str">
        <f t="shared" si="188"/>
        <v/>
      </c>
      <c r="AO314" s="60" t="str">
        <f t="shared" si="189"/>
        <v/>
      </c>
      <c r="AP314" s="60" t="str">
        <f t="shared" si="190"/>
        <v/>
      </c>
      <c r="AQ314" s="21" t="str">
        <f t="shared" si="191"/>
        <v/>
      </c>
      <c r="AR314" s="21" t="str">
        <f t="shared" si="192"/>
        <v/>
      </c>
      <c r="AT314" s="55" t="str">
        <f t="shared" si="193"/>
        <v/>
      </c>
      <c r="AV314" s="55" t="str">
        <f t="shared" si="194"/>
        <v/>
      </c>
      <c r="AX314" s="55" t="str">
        <f t="shared" si="195"/>
        <v/>
      </c>
      <c r="AZ314" s="55" t="str">
        <f t="shared" si="196"/>
        <v/>
      </c>
      <c r="BB314" s="55" t="str">
        <f t="shared" si="197"/>
        <v/>
      </c>
      <c r="BD314" s="55" t="str">
        <f t="shared" si="198"/>
        <v/>
      </c>
      <c r="BF314" s="55" t="str">
        <f t="shared" si="199"/>
        <v/>
      </c>
      <c r="BH314" s="55" t="str">
        <f t="shared" si="200"/>
        <v/>
      </c>
      <c r="BJ314" s="56" t="str">
        <f t="shared" si="201"/>
        <v/>
      </c>
      <c r="BK314" s="57" t="str">
        <f t="shared" si="202"/>
        <v/>
      </c>
      <c r="BM314" s="57" t="str">
        <f t="shared" si="203"/>
        <v/>
      </c>
      <c r="BO314" s="57" t="str">
        <f t="shared" si="204"/>
        <v/>
      </c>
      <c r="BQ314" s="57" t="str">
        <f t="shared" si="205"/>
        <v/>
      </c>
      <c r="BS314" s="57" t="str">
        <f t="shared" si="206"/>
        <v/>
      </c>
      <c r="BU314" s="57" t="str">
        <f t="shared" si="207"/>
        <v/>
      </c>
      <c r="BW314" s="57" t="str">
        <f t="shared" si="208"/>
        <v/>
      </c>
      <c r="BY314" s="57" t="str">
        <f t="shared" si="209"/>
        <v/>
      </c>
      <c r="CA314" s="58" t="str">
        <f t="shared" si="210"/>
        <v/>
      </c>
      <c r="CB314" s="59" t="str">
        <f t="shared" si="228"/>
        <v/>
      </c>
      <c r="CG314" s="49" t="e">
        <f t="shared" si="229"/>
        <v>#N/A</v>
      </c>
      <c r="CH314" s="49" t="e">
        <f t="shared" si="230"/>
        <v>#N/A</v>
      </c>
      <c r="CJ314" s="49" t="e">
        <f t="shared" si="231"/>
        <v>#N/A</v>
      </c>
      <c r="CK314" s="49" t="e">
        <f t="shared" si="232"/>
        <v>#N/A</v>
      </c>
    </row>
    <row r="315" spans="2:89" x14ac:dyDescent="0.3">
      <c r="B315" s="21">
        <f>IF('INPUT and DIAGNOSIS'!B21="","",'INPUT and DIAGNOSIS'!B21)</f>
        <v>17</v>
      </c>
      <c r="C315" s="21" t="str">
        <f>IF('INPUT and DIAGNOSIS'!C21="","",'INPUT and DIAGNOSIS'!C21)</f>
        <v/>
      </c>
      <c r="D315" s="21" t="str">
        <f>IF('INPUT and DIAGNOSIS'!D21="","",IF(AND('INPUT and DIAGNOSIS'!C21&lt;42,'INPUT and DIAGNOSIS'!D21&lt;10),10,IF(AND('INPUT and DIAGNOSIS'!C21&lt;68,'INPUT and DIAGNOSIS'!D21&lt;8),8,'INPUT and DIAGNOSIS'!D21)))</f>
        <v/>
      </c>
      <c r="E315" s="21" t="str">
        <f>IF('INPUT and DIAGNOSIS'!E21="","",IF('INPUT and DIAGNOSIS'!E21="M",0,IF('INPUT and DIAGNOSIS'!E21="F",1,"Missing/Wrong")))</f>
        <v/>
      </c>
      <c r="F315" s="21" t="str">
        <f>IF('INPUT and DIAGNOSIS'!F21="","",'INPUT and DIAGNOSIS'!F21)</f>
        <v/>
      </c>
      <c r="G315" s="21" t="str">
        <f>IF('INPUT and DIAGNOSIS'!G21="","",'INPUT and DIAGNOSIS'!G21)</f>
        <v/>
      </c>
      <c r="H315" s="38" t="str">
        <f t="shared" si="211"/>
        <v/>
      </c>
      <c r="I315" s="49" t="str">
        <f>IF('INPUT and DIAGNOSIS'!D21="","",IF(AND('INPUT and DIAGNOSIS'!C21&lt;42,'INPUT and DIAGNOSIS'!D21&lt;10),10,IF(AND('INPUT and DIAGNOSIS'!C21&lt;68,'INPUT and DIAGNOSIS'!D21&lt;8),8,"")))</f>
        <v/>
      </c>
      <c r="J315" t="e">
        <f t="shared" si="233"/>
        <v>#VALUE!</v>
      </c>
      <c r="K315" t="e">
        <f t="shared" si="212"/>
        <v>#VALUE!</v>
      </c>
      <c r="L315" s="33" t="e">
        <f t="shared" si="213"/>
        <v>#VALUE!</v>
      </c>
      <c r="M315" t="e">
        <f t="shared" si="214"/>
        <v>#VALUE!</v>
      </c>
      <c r="O315" s="33" t="e">
        <f t="shared" si="215"/>
        <v>#VALUE!</v>
      </c>
      <c r="P315" s="33" t="e">
        <f t="shared" si="216"/>
        <v>#VALUE!</v>
      </c>
      <c r="Q315" s="33" t="e">
        <f t="shared" si="217"/>
        <v>#VALUE!</v>
      </c>
      <c r="S315" t="e">
        <f>'Parameters from R'!D$17+'Parameters from R'!D$18*Computation!$O315+'Parameters from R'!D$19*Computation!$P315+'Parameters from R'!D$20*Computation!$O315*Computation!$P315+'Parameters from R'!D$21*Computation!$Q315+'Parameters from R'!D$22*Computation!$O315*Computation!$Q315+'Parameters from R'!D$23*Computation!$P315*Computation!$Q315+'Parameters from R'!D$24*Computation!$O315*Computation!$P315*Computation!$Q315</f>
        <v>#VALUE!</v>
      </c>
      <c r="T315" t="e">
        <f>'Parameters from R'!E$17+'Parameters from R'!E$18*Computation!$O315+'Parameters from R'!E$19*Computation!$P315+'Parameters from R'!E$20*Computation!$O315*Computation!$P315+'Parameters from R'!E$21*Computation!$Q315+'Parameters from R'!E$22*Computation!$O315*Computation!$Q315+'Parameters from R'!E$23*Computation!$P315*Computation!$Q315+'Parameters from R'!E$24*Computation!$O315*Computation!$P315*Computation!$Q315</f>
        <v>#VALUE!</v>
      </c>
      <c r="U315" t="e">
        <f>'Parameters from R'!F$17+'Parameters from R'!F$18*Computation!$O315+'Parameters from R'!F$19*Computation!$P315+'Parameters from R'!F$20*Computation!$O315*Computation!$P315+'Parameters from R'!F$21*Computation!$Q315+'Parameters from R'!F$22*Computation!$O315*Computation!$Q315+'Parameters from R'!F$23*Computation!$P315*Computation!$Q315+'Parameters from R'!F$24*Computation!$O315*Computation!$P315*Computation!$Q315</f>
        <v>#VALUE!</v>
      </c>
      <c r="V315" t="e">
        <f t="shared" si="218"/>
        <v>#VALUE!</v>
      </c>
      <c r="W315" t="e">
        <f t="shared" si="219"/>
        <v>#VALUE!</v>
      </c>
      <c r="X315" t="e">
        <f t="shared" si="220"/>
        <v>#VALUE!</v>
      </c>
      <c r="Z315" s="21" t="str">
        <f>IF(F315="","",V315/'Parameters from R'!$D$25)</f>
        <v/>
      </c>
      <c r="AA315" s="21" t="str">
        <f t="shared" si="221"/>
        <v/>
      </c>
      <c r="AB315" s="21" t="str">
        <f t="shared" si="222"/>
        <v/>
      </c>
      <c r="AD315" s="21" t="str">
        <f>IF(G315="","",X315/'Parameters from R'!$F$25)</f>
        <v/>
      </c>
      <c r="AE315" s="21" t="str">
        <f t="shared" si="223"/>
        <v/>
      </c>
      <c r="AF315" s="21" t="str">
        <f t="shared" si="224"/>
        <v/>
      </c>
      <c r="AI315" s="49" t="str">
        <f t="shared" si="225"/>
        <v/>
      </c>
      <c r="AJ315" s="49" t="str">
        <f t="shared" si="226"/>
        <v/>
      </c>
      <c r="AL315" s="48" t="str">
        <f t="shared" si="227"/>
        <v/>
      </c>
      <c r="AM315" s="45" t="str">
        <f t="shared" si="188"/>
        <v/>
      </c>
      <c r="AO315" s="60" t="str">
        <f t="shared" si="189"/>
        <v/>
      </c>
      <c r="AP315" s="60" t="str">
        <f t="shared" si="190"/>
        <v/>
      </c>
      <c r="AQ315" s="21" t="str">
        <f t="shared" si="191"/>
        <v/>
      </c>
      <c r="AR315" s="21" t="str">
        <f t="shared" si="192"/>
        <v/>
      </c>
      <c r="AT315" s="55" t="str">
        <f t="shared" si="193"/>
        <v/>
      </c>
      <c r="AV315" s="55" t="str">
        <f t="shared" si="194"/>
        <v/>
      </c>
      <c r="AX315" s="55" t="str">
        <f t="shared" si="195"/>
        <v/>
      </c>
      <c r="AZ315" s="55" t="str">
        <f t="shared" si="196"/>
        <v/>
      </c>
      <c r="BB315" s="55" t="str">
        <f t="shared" si="197"/>
        <v/>
      </c>
      <c r="BD315" s="55" t="str">
        <f t="shared" si="198"/>
        <v/>
      </c>
      <c r="BF315" s="55" t="str">
        <f t="shared" si="199"/>
        <v/>
      </c>
      <c r="BH315" s="55" t="str">
        <f t="shared" si="200"/>
        <v/>
      </c>
      <c r="BJ315" s="56" t="str">
        <f t="shared" si="201"/>
        <v/>
      </c>
      <c r="BK315" s="57" t="str">
        <f t="shared" si="202"/>
        <v/>
      </c>
      <c r="BM315" s="57" t="str">
        <f t="shared" si="203"/>
        <v/>
      </c>
      <c r="BO315" s="57" t="str">
        <f t="shared" si="204"/>
        <v/>
      </c>
      <c r="BQ315" s="57" t="str">
        <f t="shared" si="205"/>
        <v/>
      </c>
      <c r="BS315" s="57" t="str">
        <f t="shared" si="206"/>
        <v/>
      </c>
      <c r="BU315" s="57" t="str">
        <f t="shared" si="207"/>
        <v/>
      </c>
      <c r="BW315" s="57" t="str">
        <f t="shared" si="208"/>
        <v/>
      </c>
      <c r="BY315" s="57" t="str">
        <f t="shared" si="209"/>
        <v/>
      </c>
      <c r="CA315" s="58" t="str">
        <f t="shared" si="210"/>
        <v/>
      </c>
      <c r="CB315" s="59" t="str">
        <f t="shared" si="228"/>
        <v/>
      </c>
      <c r="CG315" s="49" t="e">
        <f t="shared" si="229"/>
        <v>#N/A</v>
      </c>
      <c r="CH315" s="49" t="e">
        <f t="shared" si="230"/>
        <v>#N/A</v>
      </c>
      <c r="CJ315" s="49" t="e">
        <f t="shared" si="231"/>
        <v>#N/A</v>
      </c>
      <c r="CK315" s="49" t="e">
        <f t="shared" si="232"/>
        <v>#N/A</v>
      </c>
    </row>
    <row r="316" spans="2:89" x14ac:dyDescent="0.3">
      <c r="B316" s="21">
        <f>IF('INPUT and DIAGNOSIS'!B22="","",'INPUT and DIAGNOSIS'!B22)</f>
        <v>18</v>
      </c>
      <c r="C316" s="21" t="str">
        <f>IF('INPUT and DIAGNOSIS'!C22="","",'INPUT and DIAGNOSIS'!C22)</f>
        <v/>
      </c>
      <c r="D316" s="21" t="str">
        <f>IF('INPUT and DIAGNOSIS'!D22="","",IF(AND('INPUT and DIAGNOSIS'!C22&lt;42,'INPUT and DIAGNOSIS'!D22&lt;10),10,IF(AND('INPUT and DIAGNOSIS'!C22&lt;68,'INPUT and DIAGNOSIS'!D22&lt;8),8,'INPUT and DIAGNOSIS'!D22)))</f>
        <v/>
      </c>
      <c r="E316" s="21" t="str">
        <f>IF('INPUT and DIAGNOSIS'!E22="","",IF('INPUT and DIAGNOSIS'!E22="M",0,IF('INPUT and DIAGNOSIS'!E22="F",1,"Missing/Wrong")))</f>
        <v/>
      </c>
      <c r="F316" s="21" t="str">
        <f>IF('INPUT and DIAGNOSIS'!F22="","",'INPUT and DIAGNOSIS'!F22)</f>
        <v/>
      </c>
      <c r="G316" s="21" t="str">
        <f>IF('INPUT and DIAGNOSIS'!G22="","",'INPUT and DIAGNOSIS'!G22)</f>
        <v/>
      </c>
      <c r="H316" s="38" t="str">
        <f t="shared" si="211"/>
        <v/>
      </c>
      <c r="I316" s="49" t="str">
        <f>IF('INPUT and DIAGNOSIS'!D22="","",IF(AND('INPUT and DIAGNOSIS'!C22&lt;42,'INPUT and DIAGNOSIS'!D22&lt;10),10,IF(AND('INPUT and DIAGNOSIS'!C22&lt;68,'INPUT and DIAGNOSIS'!D22&lt;8),8,"")))</f>
        <v/>
      </c>
      <c r="J316" t="e">
        <f t="shared" si="233"/>
        <v>#VALUE!</v>
      </c>
      <c r="K316" t="e">
        <f t="shared" si="212"/>
        <v>#VALUE!</v>
      </c>
      <c r="L316" s="33" t="e">
        <f t="shared" si="213"/>
        <v>#VALUE!</v>
      </c>
      <c r="M316" t="e">
        <f t="shared" si="214"/>
        <v>#VALUE!</v>
      </c>
      <c r="O316" s="33" t="e">
        <f t="shared" si="215"/>
        <v>#VALUE!</v>
      </c>
      <c r="P316" s="33" t="e">
        <f t="shared" si="216"/>
        <v>#VALUE!</v>
      </c>
      <c r="Q316" s="33" t="e">
        <f t="shared" si="217"/>
        <v>#VALUE!</v>
      </c>
      <c r="S316" t="e">
        <f>'Parameters from R'!D$17+'Parameters from R'!D$18*Computation!$O316+'Parameters from R'!D$19*Computation!$P316+'Parameters from R'!D$20*Computation!$O316*Computation!$P316+'Parameters from R'!D$21*Computation!$Q316+'Parameters from R'!D$22*Computation!$O316*Computation!$Q316+'Parameters from R'!D$23*Computation!$P316*Computation!$Q316+'Parameters from R'!D$24*Computation!$O316*Computation!$P316*Computation!$Q316</f>
        <v>#VALUE!</v>
      </c>
      <c r="T316" t="e">
        <f>'Parameters from R'!E$17+'Parameters from R'!E$18*Computation!$O316+'Parameters from R'!E$19*Computation!$P316+'Parameters from R'!E$20*Computation!$O316*Computation!$P316+'Parameters from R'!E$21*Computation!$Q316+'Parameters from R'!E$22*Computation!$O316*Computation!$Q316+'Parameters from R'!E$23*Computation!$P316*Computation!$Q316+'Parameters from R'!E$24*Computation!$O316*Computation!$P316*Computation!$Q316</f>
        <v>#VALUE!</v>
      </c>
      <c r="U316" t="e">
        <f>'Parameters from R'!F$17+'Parameters from R'!F$18*Computation!$O316+'Parameters from R'!F$19*Computation!$P316+'Parameters from R'!F$20*Computation!$O316*Computation!$P316+'Parameters from R'!F$21*Computation!$Q316+'Parameters from R'!F$22*Computation!$O316*Computation!$Q316+'Parameters from R'!F$23*Computation!$P316*Computation!$Q316+'Parameters from R'!F$24*Computation!$O316*Computation!$P316*Computation!$Q316</f>
        <v>#VALUE!</v>
      </c>
      <c r="V316" t="e">
        <f t="shared" si="218"/>
        <v>#VALUE!</v>
      </c>
      <c r="W316" t="e">
        <f t="shared" si="219"/>
        <v>#VALUE!</v>
      </c>
      <c r="X316" t="e">
        <f t="shared" si="220"/>
        <v>#VALUE!</v>
      </c>
      <c r="Z316" s="21" t="str">
        <f>IF(F316="","",V316/'Parameters from R'!$D$25)</f>
        <v/>
      </c>
      <c r="AA316" s="21" t="str">
        <f t="shared" si="221"/>
        <v/>
      </c>
      <c r="AB316" s="21" t="str">
        <f t="shared" si="222"/>
        <v/>
      </c>
      <c r="AD316" s="21" t="str">
        <f>IF(G316="","",X316/'Parameters from R'!$F$25)</f>
        <v/>
      </c>
      <c r="AE316" s="21" t="str">
        <f t="shared" si="223"/>
        <v/>
      </c>
      <c r="AF316" s="21" t="str">
        <f t="shared" si="224"/>
        <v/>
      </c>
      <c r="AI316" s="49" t="str">
        <f t="shared" si="225"/>
        <v/>
      </c>
      <c r="AJ316" s="49" t="str">
        <f t="shared" si="226"/>
        <v/>
      </c>
      <c r="AL316" s="48" t="str">
        <f t="shared" si="227"/>
        <v/>
      </c>
      <c r="AM316" s="45" t="str">
        <f t="shared" si="188"/>
        <v/>
      </c>
      <c r="AO316" s="60" t="str">
        <f t="shared" si="189"/>
        <v/>
      </c>
      <c r="AP316" s="60" t="str">
        <f t="shared" si="190"/>
        <v/>
      </c>
      <c r="AQ316" s="21" t="str">
        <f t="shared" si="191"/>
        <v/>
      </c>
      <c r="AR316" s="21" t="str">
        <f t="shared" si="192"/>
        <v/>
      </c>
      <c r="AT316" s="55" t="str">
        <f t="shared" si="193"/>
        <v/>
      </c>
      <c r="AV316" s="55" t="str">
        <f t="shared" si="194"/>
        <v/>
      </c>
      <c r="AX316" s="55" t="str">
        <f t="shared" si="195"/>
        <v/>
      </c>
      <c r="AZ316" s="55" t="str">
        <f t="shared" si="196"/>
        <v/>
      </c>
      <c r="BB316" s="55" t="str">
        <f t="shared" si="197"/>
        <v/>
      </c>
      <c r="BD316" s="55" t="str">
        <f t="shared" si="198"/>
        <v/>
      </c>
      <c r="BF316" s="55" t="str">
        <f t="shared" si="199"/>
        <v/>
      </c>
      <c r="BH316" s="55" t="str">
        <f t="shared" si="200"/>
        <v/>
      </c>
      <c r="BJ316" s="56" t="str">
        <f t="shared" si="201"/>
        <v/>
      </c>
      <c r="BK316" s="57" t="str">
        <f t="shared" si="202"/>
        <v/>
      </c>
      <c r="BM316" s="57" t="str">
        <f t="shared" si="203"/>
        <v/>
      </c>
      <c r="BO316" s="57" t="str">
        <f t="shared" si="204"/>
        <v/>
      </c>
      <c r="BQ316" s="57" t="str">
        <f t="shared" si="205"/>
        <v/>
      </c>
      <c r="BS316" s="57" t="str">
        <f t="shared" si="206"/>
        <v/>
      </c>
      <c r="BU316" s="57" t="str">
        <f t="shared" si="207"/>
        <v/>
      </c>
      <c r="BW316" s="57" t="str">
        <f t="shared" si="208"/>
        <v/>
      </c>
      <c r="BY316" s="57" t="str">
        <f t="shared" si="209"/>
        <v/>
      </c>
      <c r="CA316" s="58" t="str">
        <f t="shared" si="210"/>
        <v/>
      </c>
      <c r="CB316" s="59" t="str">
        <f t="shared" si="228"/>
        <v/>
      </c>
      <c r="CG316" s="49" t="e">
        <f t="shared" si="229"/>
        <v>#N/A</v>
      </c>
      <c r="CH316" s="49" t="e">
        <f t="shared" si="230"/>
        <v>#N/A</v>
      </c>
      <c r="CJ316" s="49" t="e">
        <f t="shared" si="231"/>
        <v>#N/A</v>
      </c>
      <c r="CK316" s="49" t="e">
        <f t="shared" si="232"/>
        <v>#N/A</v>
      </c>
    </row>
    <row r="317" spans="2:89" x14ac:dyDescent="0.3">
      <c r="B317" s="21">
        <f>IF('INPUT and DIAGNOSIS'!B23="","",'INPUT and DIAGNOSIS'!B23)</f>
        <v>19</v>
      </c>
      <c r="C317" s="21" t="str">
        <f>IF('INPUT and DIAGNOSIS'!C23="","",'INPUT and DIAGNOSIS'!C23)</f>
        <v/>
      </c>
      <c r="D317" s="21" t="str">
        <f>IF('INPUT and DIAGNOSIS'!D23="","",IF(AND('INPUT and DIAGNOSIS'!C23&lt;42,'INPUT and DIAGNOSIS'!D23&lt;10),10,IF(AND('INPUT and DIAGNOSIS'!C23&lt;68,'INPUT and DIAGNOSIS'!D23&lt;8),8,'INPUT and DIAGNOSIS'!D23)))</f>
        <v/>
      </c>
      <c r="E317" s="21" t="str">
        <f>IF('INPUT and DIAGNOSIS'!E23="","",IF('INPUT and DIAGNOSIS'!E23="M",0,IF('INPUT and DIAGNOSIS'!E23="F",1,"Missing/Wrong")))</f>
        <v/>
      </c>
      <c r="F317" s="21" t="str">
        <f>IF('INPUT and DIAGNOSIS'!F23="","",'INPUT and DIAGNOSIS'!F23)</f>
        <v/>
      </c>
      <c r="G317" s="21" t="str">
        <f>IF('INPUT and DIAGNOSIS'!G23="","",'INPUT and DIAGNOSIS'!G23)</f>
        <v/>
      </c>
      <c r="H317" s="38" t="str">
        <f t="shared" si="211"/>
        <v/>
      </c>
      <c r="I317" s="49" t="str">
        <f>IF('INPUT and DIAGNOSIS'!D23="","",IF(AND('INPUT and DIAGNOSIS'!C23&lt;42,'INPUT and DIAGNOSIS'!D23&lt;10),10,IF(AND('INPUT and DIAGNOSIS'!C23&lt;68,'INPUT and DIAGNOSIS'!D23&lt;8),8,"")))</f>
        <v/>
      </c>
      <c r="J317" t="e">
        <f t="shared" si="233"/>
        <v>#VALUE!</v>
      </c>
      <c r="K317" t="e">
        <f t="shared" si="212"/>
        <v>#VALUE!</v>
      </c>
      <c r="L317" s="33" t="e">
        <f t="shared" si="213"/>
        <v>#VALUE!</v>
      </c>
      <c r="M317" t="e">
        <f t="shared" si="214"/>
        <v>#VALUE!</v>
      </c>
      <c r="O317" s="33" t="e">
        <f t="shared" si="215"/>
        <v>#VALUE!</v>
      </c>
      <c r="P317" s="33" t="e">
        <f t="shared" si="216"/>
        <v>#VALUE!</v>
      </c>
      <c r="Q317" s="33" t="e">
        <f t="shared" si="217"/>
        <v>#VALUE!</v>
      </c>
      <c r="S317" t="e">
        <f>'Parameters from R'!D$17+'Parameters from R'!D$18*Computation!$O317+'Parameters from R'!D$19*Computation!$P317+'Parameters from R'!D$20*Computation!$O317*Computation!$P317+'Parameters from R'!D$21*Computation!$Q317+'Parameters from R'!D$22*Computation!$O317*Computation!$Q317+'Parameters from R'!D$23*Computation!$P317*Computation!$Q317+'Parameters from R'!D$24*Computation!$O317*Computation!$P317*Computation!$Q317</f>
        <v>#VALUE!</v>
      </c>
      <c r="T317" t="e">
        <f>'Parameters from R'!E$17+'Parameters from R'!E$18*Computation!$O317+'Parameters from R'!E$19*Computation!$P317+'Parameters from R'!E$20*Computation!$O317*Computation!$P317+'Parameters from R'!E$21*Computation!$Q317+'Parameters from R'!E$22*Computation!$O317*Computation!$Q317+'Parameters from R'!E$23*Computation!$P317*Computation!$Q317+'Parameters from R'!E$24*Computation!$O317*Computation!$P317*Computation!$Q317</f>
        <v>#VALUE!</v>
      </c>
      <c r="U317" t="e">
        <f>'Parameters from R'!F$17+'Parameters from R'!F$18*Computation!$O317+'Parameters from R'!F$19*Computation!$P317+'Parameters from R'!F$20*Computation!$O317*Computation!$P317+'Parameters from R'!F$21*Computation!$Q317+'Parameters from R'!F$22*Computation!$O317*Computation!$Q317+'Parameters from R'!F$23*Computation!$P317*Computation!$Q317+'Parameters from R'!F$24*Computation!$O317*Computation!$P317*Computation!$Q317</f>
        <v>#VALUE!</v>
      </c>
      <c r="V317" t="e">
        <f t="shared" si="218"/>
        <v>#VALUE!</v>
      </c>
      <c r="W317" t="e">
        <f t="shared" si="219"/>
        <v>#VALUE!</v>
      </c>
      <c r="X317" t="e">
        <f t="shared" si="220"/>
        <v>#VALUE!</v>
      </c>
      <c r="Z317" s="21" t="str">
        <f>IF(F317="","",V317/'Parameters from R'!$D$25)</f>
        <v/>
      </c>
      <c r="AA317" s="21" t="str">
        <f t="shared" si="221"/>
        <v/>
      </c>
      <c r="AB317" s="21" t="str">
        <f t="shared" si="222"/>
        <v/>
      </c>
      <c r="AD317" s="21" t="str">
        <f>IF(G317="","",X317/'Parameters from R'!$F$25)</f>
        <v/>
      </c>
      <c r="AE317" s="21" t="str">
        <f t="shared" si="223"/>
        <v/>
      </c>
      <c r="AF317" s="21" t="str">
        <f t="shared" si="224"/>
        <v/>
      </c>
      <c r="AI317" s="49" t="str">
        <f t="shared" si="225"/>
        <v/>
      </c>
      <c r="AJ317" s="49" t="str">
        <f t="shared" si="226"/>
        <v/>
      </c>
      <c r="AL317" s="48" t="str">
        <f t="shared" si="227"/>
        <v/>
      </c>
      <c r="AM317" s="45" t="str">
        <f t="shared" si="188"/>
        <v/>
      </c>
      <c r="AO317" s="60" t="str">
        <f t="shared" si="189"/>
        <v/>
      </c>
      <c r="AP317" s="60" t="str">
        <f t="shared" si="190"/>
        <v/>
      </c>
      <c r="AQ317" s="21" t="str">
        <f t="shared" si="191"/>
        <v/>
      </c>
      <c r="AR317" s="21" t="str">
        <f t="shared" si="192"/>
        <v/>
      </c>
      <c r="AT317" s="55" t="str">
        <f t="shared" si="193"/>
        <v/>
      </c>
      <c r="AV317" s="55" t="str">
        <f t="shared" si="194"/>
        <v/>
      </c>
      <c r="AX317" s="55" t="str">
        <f t="shared" si="195"/>
        <v/>
      </c>
      <c r="AZ317" s="55" t="str">
        <f t="shared" si="196"/>
        <v/>
      </c>
      <c r="BB317" s="55" t="str">
        <f t="shared" si="197"/>
        <v/>
      </c>
      <c r="BD317" s="55" t="str">
        <f t="shared" si="198"/>
        <v/>
      </c>
      <c r="BF317" s="55" t="str">
        <f t="shared" si="199"/>
        <v/>
      </c>
      <c r="BH317" s="55" t="str">
        <f t="shared" si="200"/>
        <v/>
      </c>
      <c r="BJ317" s="56" t="str">
        <f t="shared" si="201"/>
        <v/>
      </c>
      <c r="BK317" s="57" t="str">
        <f t="shared" si="202"/>
        <v/>
      </c>
      <c r="BM317" s="57" t="str">
        <f t="shared" si="203"/>
        <v/>
      </c>
      <c r="BO317" s="57" t="str">
        <f t="shared" si="204"/>
        <v/>
      </c>
      <c r="BQ317" s="57" t="str">
        <f t="shared" si="205"/>
        <v/>
      </c>
      <c r="BS317" s="57" t="str">
        <f t="shared" si="206"/>
        <v/>
      </c>
      <c r="BU317" s="57" t="str">
        <f t="shared" si="207"/>
        <v/>
      </c>
      <c r="BW317" s="57" t="str">
        <f t="shared" si="208"/>
        <v/>
      </c>
      <c r="BY317" s="57" t="str">
        <f t="shared" si="209"/>
        <v/>
      </c>
      <c r="CA317" s="58" t="str">
        <f t="shared" si="210"/>
        <v/>
      </c>
      <c r="CB317" s="59" t="str">
        <f t="shared" si="228"/>
        <v/>
      </c>
      <c r="CG317" s="49" t="e">
        <f t="shared" si="229"/>
        <v>#N/A</v>
      </c>
      <c r="CH317" s="49" t="e">
        <f t="shared" si="230"/>
        <v>#N/A</v>
      </c>
      <c r="CJ317" s="49" t="e">
        <f t="shared" si="231"/>
        <v>#N/A</v>
      </c>
      <c r="CK317" s="49" t="e">
        <f t="shared" si="232"/>
        <v>#N/A</v>
      </c>
    </row>
    <row r="318" spans="2:89" x14ac:dyDescent="0.3">
      <c r="B318" s="21">
        <f>IF('INPUT and DIAGNOSIS'!B24="","",'INPUT and DIAGNOSIS'!B24)</f>
        <v>20</v>
      </c>
      <c r="C318" s="21" t="str">
        <f>IF('INPUT and DIAGNOSIS'!C24="","",'INPUT and DIAGNOSIS'!C24)</f>
        <v/>
      </c>
      <c r="D318" s="21" t="str">
        <f>IF('INPUT and DIAGNOSIS'!D24="","",IF(AND('INPUT and DIAGNOSIS'!C24&lt;42,'INPUT and DIAGNOSIS'!D24&lt;10),10,IF(AND('INPUT and DIAGNOSIS'!C24&lt;68,'INPUT and DIAGNOSIS'!D24&lt;8),8,'INPUT and DIAGNOSIS'!D24)))</f>
        <v/>
      </c>
      <c r="E318" s="21" t="str">
        <f>IF('INPUT and DIAGNOSIS'!E24="","",IF('INPUT and DIAGNOSIS'!E24="M",0,IF('INPUT and DIAGNOSIS'!E24="F",1,"Missing/Wrong")))</f>
        <v/>
      </c>
      <c r="F318" s="21" t="str">
        <f>IF('INPUT and DIAGNOSIS'!F24="","",'INPUT and DIAGNOSIS'!F24)</f>
        <v/>
      </c>
      <c r="G318" s="21" t="str">
        <f>IF('INPUT and DIAGNOSIS'!G24="","",'INPUT and DIAGNOSIS'!G24)</f>
        <v/>
      </c>
      <c r="H318" s="38" t="str">
        <f t="shared" si="211"/>
        <v/>
      </c>
      <c r="I318" s="49" t="str">
        <f>IF('INPUT and DIAGNOSIS'!D24="","",IF(AND('INPUT and DIAGNOSIS'!C24&lt;42,'INPUT and DIAGNOSIS'!D24&lt;10),10,IF(AND('INPUT and DIAGNOSIS'!C24&lt;68,'INPUT and DIAGNOSIS'!D24&lt;8),8,"")))</f>
        <v/>
      </c>
      <c r="J318" t="e">
        <f t="shared" si="233"/>
        <v>#VALUE!</v>
      </c>
      <c r="K318" t="e">
        <f t="shared" si="212"/>
        <v>#VALUE!</v>
      </c>
      <c r="L318" s="33" t="e">
        <f t="shared" si="213"/>
        <v>#VALUE!</v>
      </c>
      <c r="M318" t="e">
        <f t="shared" si="214"/>
        <v>#VALUE!</v>
      </c>
      <c r="O318" s="33" t="e">
        <f t="shared" si="215"/>
        <v>#VALUE!</v>
      </c>
      <c r="P318" s="33" t="e">
        <f t="shared" si="216"/>
        <v>#VALUE!</v>
      </c>
      <c r="Q318" s="33" t="e">
        <f t="shared" si="217"/>
        <v>#VALUE!</v>
      </c>
      <c r="S318" t="e">
        <f>'Parameters from R'!D$17+'Parameters from R'!D$18*Computation!$O318+'Parameters from R'!D$19*Computation!$P318+'Parameters from R'!D$20*Computation!$O318*Computation!$P318+'Parameters from R'!D$21*Computation!$Q318+'Parameters from R'!D$22*Computation!$O318*Computation!$Q318+'Parameters from R'!D$23*Computation!$P318*Computation!$Q318+'Parameters from R'!D$24*Computation!$O318*Computation!$P318*Computation!$Q318</f>
        <v>#VALUE!</v>
      </c>
      <c r="T318" t="e">
        <f>'Parameters from R'!E$17+'Parameters from R'!E$18*Computation!$O318+'Parameters from R'!E$19*Computation!$P318+'Parameters from R'!E$20*Computation!$O318*Computation!$P318+'Parameters from R'!E$21*Computation!$Q318+'Parameters from R'!E$22*Computation!$O318*Computation!$Q318+'Parameters from R'!E$23*Computation!$P318*Computation!$Q318+'Parameters from R'!E$24*Computation!$O318*Computation!$P318*Computation!$Q318</f>
        <v>#VALUE!</v>
      </c>
      <c r="U318" t="e">
        <f>'Parameters from R'!F$17+'Parameters from R'!F$18*Computation!$O318+'Parameters from R'!F$19*Computation!$P318+'Parameters from R'!F$20*Computation!$O318*Computation!$P318+'Parameters from R'!F$21*Computation!$Q318+'Parameters from R'!F$22*Computation!$O318*Computation!$Q318+'Parameters from R'!F$23*Computation!$P318*Computation!$Q318+'Parameters from R'!F$24*Computation!$O318*Computation!$P318*Computation!$Q318</f>
        <v>#VALUE!</v>
      </c>
      <c r="V318" t="e">
        <f t="shared" si="218"/>
        <v>#VALUE!</v>
      </c>
      <c r="W318" t="e">
        <f t="shared" si="219"/>
        <v>#VALUE!</v>
      </c>
      <c r="X318" t="e">
        <f t="shared" si="220"/>
        <v>#VALUE!</v>
      </c>
      <c r="Z318" s="21" t="str">
        <f>IF(F318="","",V318/'Parameters from R'!$D$25)</f>
        <v/>
      </c>
      <c r="AA318" s="21" t="str">
        <f t="shared" si="221"/>
        <v/>
      </c>
      <c r="AB318" s="21" t="str">
        <f t="shared" si="222"/>
        <v/>
      </c>
      <c r="AD318" s="21" t="str">
        <f>IF(G318="","",X318/'Parameters from R'!$F$25)</f>
        <v/>
      </c>
      <c r="AE318" s="21" t="str">
        <f t="shared" si="223"/>
        <v/>
      </c>
      <c r="AF318" s="21" t="str">
        <f t="shared" si="224"/>
        <v/>
      </c>
      <c r="AI318" s="49" t="str">
        <f t="shared" si="225"/>
        <v/>
      </c>
      <c r="AJ318" s="49" t="str">
        <f t="shared" si="226"/>
        <v/>
      </c>
      <c r="AL318" s="48" t="str">
        <f t="shared" si="227"/>
        <v/>
      </c>
      <c r="AM318" s="45" t="str">
        <f t="shared" si="188"/>
        <v/>
      </c>
      <c r="AO318" s="60" t="str">
        <f t="shared" si="189"/>
        <v/>
      </c>
      <c r="AP318" s="60" t="str">
        <f t="shared" si="190"/>
        <v/>
      </c>
      <c r="AQ318" s="21" t="str">
        <f t="shared" si="191"/>
        <v/>
      </c>
      <c r="AR318" s="21" t="str">
        <f t="shared" si="192"/>
        <v/>
      </c>
      <c r="AT318" s="55" t="str">
        <f t="shared" si="193"/>
        <v/>
      </c>
      <c r="AV318" s="55" t="str">
        <f t="shared" si="194"/>
        <v/>
      </c>
      <c r="AX318" s="55" t="str">
        <f t="shared" si="195"/>
        <v/>
      </c>
      <c r="AZ318" s="55" t="str">
        <f t="shared" si="196"/>
        <v/>
      </c>
      <c r="BB318" s="55" t="str">
        <f t="shared" si="197"/>
        <v/>
      </c>
      <c r="BD318" s="55" t="str">
        <f t="shared" si="198"/>
        <v/>
      </c>
      <c r="BF318" s="55" t="str">
        <f t="shared" si="199"/>
        <v/>
      </c>
      <c r="BH318" s="55" t="str">
        <f t="shared" si="200"/>
        <v/>
      </c>
      <c r="BJ318" s="56" t="str">
        <f t="shared" si="201"/>
        <v/>
      </c>
      <c r="BK318" s="57" t="str">
        <f t="shared" si="202"/>
        <v/>
      </c>
      <c r="BM318" s="57" t="str">
        <f t="shared" si="203"/>
        <v/>
      </c>
      <c r="BO318" s="57" t="str">
        <f t="shared" si="204"/>
        <v/>
      </c>
      <c r="BQ318" s="57" t="str">
        <f t="shared" si="205"/>
        <v/>
      </c>
      <c r="BS318" s="57" t="str">
        <f t="shared" si="206"/>
        <v/>
      </c>
      <c r="BU318" s="57" t="str">
        <f t="shared" si="207"/>
        <v/>
      </c>
      <c r="BW318" s="57" t="str">
        <f t="shared" si="208"/>
        <v/>
      </c>
      <c r="BY318" s="57" t="str">
        <f t="shared" si="209"/>
        <v/>
      </c>
      <c r="CA318" s="58" t="str">
        <f t="shared" si="210"/>
        <v/>
      </c>
      <c r="CB318" s="59" t="str">
        <f t="shared" si="228"/>
        <v/>
      </c>
      <c r="CG318" s="49" t="e">
        <f t="shared" si="229"/>
        <v>#N/A</v>
      </c>
      <c r="CH318" s="49" t="e">
        <f t="shared" si="230"/>
        <v>#N/A</v>
      </c>
      <c r="CJ318" s="49" t="e">
        <f t="shared" si="231"/>
        <v>#N/A</v>
      </c>
      <c r="CK318" s="49" t="e">
        <f t="shared" si="232"/>
        <v>#N/A</v>
      </c>
    </row>
    <row r="319" spans="2:89" x14ac:dyDescent="0.3">
      <c r="B319" s="21">
        <f>IF('INPUT and DIAGNOSIS'!B25="","",'INPUT and DIAGNOSIS'!B25)</f>
        <v>21</v>
      </c>
      <c r="C319" s="21" t="str">
        <f>IF('INPUT and DIAGNOSIS'!C25="","",'INPUT and DIAGNOSIS'!C25)</f>
        <v/>
      </c>
      <c r="D319" s="21" t="str">
        <f>IF('INPUT and DIAGNOSIS'!D25="","",IF(AND('INPUT and DIAGNOSIS'!C25&lt;42,'INPUT and DIAGNOSIS'!D25&lt;10),10,IF(AND('INPUT and DIAGNOSIS'!C25&lt;68,'INPUT and DIAGNOSIS'!D25&lt;8),8,'INPUT and DIAGNOSIS'!D25)))</f>
        <v/>
      </c>
      <c r="E319" s="21" t="str">
        <f>IF('INPUT and DIAGNOSIS'!E25="","",IF('INPUT and DIAGNOSIS'!E25="M",0,IF('INPUT and DIAGNOSIS'!E25="F",1,"Missing/Wrong")))</f>
        <v/>
      </c>
      <c r="F319" s="21" t="str">
        <f>IF('INPUT and DIAGNOSIS'!F25="","",'INPUT and DIAGNOSIS'!F25)</f>
        <v/>
      </c>
      <c r="G319" s="21" t="str">
        <f>IF('INPUT and DIAGNOSIS'!G25="","",'INPUT and DIAGNOSIS'!G25)</f>
        <v/>
      </c>
      <c r="H319" s="38" t="str">
        <f t="shared" si="211"/>
        <v/>
      </c>
      <c r="I319" s="49" t="str">
        <f>IF('INPUT and DIAGNOSIS'!D25="","",IF(AND('INPUT and DIAGNOSIS'!C25&lt;42,'INPUT and DIAGNOSIS'!D25&lt;10),10,IF(AND('INPUT and DIAGNOSIS'!C25&lt;68,'INPUT and DIAGNOSIS'!D25&lt;8),8,"")))</f>
        <v/>
      </c>
      <c r="J319" t="e">
        <f t="shared" si="233"/>
        <v>#VALUE!</v>
      </c>
      <c r="K319" t="e">
        <f t="shared" si="212"/>
        <v>#VALUE!</v>
      </c>
      <c r="L319" s="33" t="e">
        <f t="shared" si="213"/>
        <v>#VALUE!</v>
      </c>
      <c r="M319" t="e">
        <f t="shared" si="214"/>
        <v>#VALUE!</v>
      </c>
      <c r="O319" s="33" t="e">
        <f t="shared" si="215"/>
        <v>#VALUE!</v>
      </c>
      <c r="P319" s="33" t="e">
        <f t="shared" si="216"/>
        <v>#VALUE!</v>
      </c>
      <c r="Q319" s="33" t="e">
        <f t="shared" si="217"/>
        <v>#VALUE!</v>
      </c>
      <c r="S319" t="e">
        <f>'Parameters from R'!D$17+'Parameters from R'!D$18*Computation!$O319+'Parameters from R'!D$19*Computation!$P319+'Parameters from R'!D$20*Computation!$O319*Computation!$P319+'Parameters from R'!D$21*Computation!$Q319+'Parameters from R'!D$22*Computation!$O319*Computation!$Q319+'Parameters from R'!D$23*Computation!$P319*Computation!$Q319+'Parameters from R'!D$24*Computation!$O319*Computation!$P319*Computation!$Q319</f>
        <v>#VALUE!</v>
      </c>
      <c r="T319" t="e">
        <f>'Parameters from R'!E$17+'Parameters from R'!E$18*Computation!$O319+'Parameters from R'!E$19*Computation!$P319+'Parameters from R'!E$20*Computation!$O319*Computation!$P319+'Parameters from R'!E$21*Computation!$Q319+'Parameters from R'!E$22*Computation!$O319*Computation!$Q319+'Parameters from R'!E$23*Computation!$P319*Computation!$Q319+'Parameters from R'!E$24*Computation!$O319*Computation!$P319*Computation!$Q319</f>
        <v>#VALUE!</v>
      </c>
      <c r="U319" t="e">
        <f>'Parameters from R'!F$17+'Parameters from R'!F$18*Computation!$O319+'Parameters from R'!F$19*Computation!$P319+'Parameters from R'!F$20*Computation!$O319*Computation!$P319+'Parameters from R'!F$21*Computation!$Q319+'Parameters from R'!F$22*Computation!$O319*Computation!$Q319+'Parameters from R'!F$23*Computation!$P319*Computation!$Q319+'Parameters from R'!F$24*Computation!$O319*Computation!$P319*Computation!$Q319</f>
        <v>#VALUE!</v>
      </c>
      <c r="V319" t="e">
        <f t="shared" si="218"/>
        <v>#VALUE!</v>
      </c>
      <c r="W319" t="e">
        <f t="shared" si="219"/>
        <v>#VALUE!</v>
      </c>
      <c r="X319" t="e">
        <f t="shared" si="220"/>
        <v>#VALUE!</v>
      </c>
      <c r="Z319" s="21" t="str">
        <f>IF(F319="","",V319/'Parameters from R'!$D$25)</f>
        <v/>
      </c>
      <c r="AA319" s="21" t="str">
        <f t="shared" si="221"/>
        <v/>
      </c>
      <c r="AB319" s="21" t="str">
        <f t="shared" si="222"/>
        <v/>
      </c>
      <c r="AD319" s="21" t="str">
        <f>IF(G319="","",X319/'Parameters from R'!$F$25)</f>
        <v/>
      </c>
      <c r="AE319" s="21" t="str">
        <f t="shared" si="223"/>
        <v/>
      </c>
      <c r="AF319" s="21" t="str">
        <f t="shared" si="224"/>
        <v/>
      </c>
      <c r="AI319" s="49" t="str">
        <f t="shared" si="225"/>
        <v/>
      </c>
      <c r="AJ319" s="49" t="str">
        <f t="shared" si="226"/>
        <v/>
      </c>
      <c r="AL319" s="48" t="str">
        <f t="shared" si="227"/>
        <v/>
      </c>
      <c r="AM319" s="45" t="str">
        <f t="shared" si="188"/>
        <v/>
      </c>
      <c r="AO319" s="60" t="str">
        <f t="shared" si="189"/>
        <v/>
      </c>
      <c r="AP319" s="60" t="str">
        <f t="shared" si="190"/>
        <v/>
      </c>
      <c r="AQ319" s="21" t="str">
        <f t="shared" si="191"/>
        <v/>
      </c>
      <c r="AR319" s="21" t="str">
        <f t="shared" si="192"/>
        <v/>
      </c>
      <c r="AT319" s="55" t="str">
        <f t="shared" si="193"/>
        <v/>
      </c>
      <c r="AV319" s="55" t="str">
        <f t="shared" si="194"/>
        <v/>
      </c>
      <c r="AX319" s="55" t="str">
        <f t="shared" si="195"/>
        <v/>
      </c>
      <c r="AZ319" s="55" t="str">
        <f t="shared" si="196"/>
        <v/>
      </c>
      <c r="BB319" s="55" t="str">
        <f t="shared" si="197"/>
        <v/>
      </c>
      <c r="BD319" s="55" t="str">
        <f t="shared" si="198"/>
        <v/>
      </c>
      <c r="BF319" s="55" t="str">
        <f t="shared" si="199"/>
        <v/>
      </c>
      <c r="BH319" s="55" t="str">
        <f t="shared" si="200"/>
        <v/>
      </c>
      <c r="BJ319" s="56" t="str">
        <f t="shared" si="201"/>
        <v/>
      </c>
      <c r="BK319" s="57" t="str">
        <f t="shared" si="202"/>
        <v/>
      </c>
      <c r="BM319" s="57" t="str">
        <f t="shared" si="203"/>
        <v/>
      </c>
      <c r="BO319" s="57" t="str">
        <f t="shared" si="204"/>
        <v/>
      </c>
      <c r="BQ319" s="57" t="str">
        <f t="shared" si="205"/>
        <v/>
      </c>
      <c r="BS319" s="57" t="str">
        <f t="shared" si="206"/>
        <v/>
      </c>
      <c r="BU319" s="57" t="str">
        <f t="shared" si="207"/>
        <v/>
      </c>
      <c r="BW319" s="57" t="str">
        <f t="shared" si="208"/>
        <v/>
      </c>
      <c r="BY319" s="57" t="str">
        <f t="shared" si="209"/>
        <v/>
      </c>
      <c r="CA319" s="58" t="str">
        <f t="shared" si="210"/>
        <v/>
      </c>
      <c r="CB319" s="59" t="str">
        <f t="shared" si="228"/>
        <v/>
      </c>
      <c r="CG319" s="49" t="e">
        <f t="shared" si="229"/>
        <v>#N/A</v>
      </c>
      <c r="CH319" s="49" t="e">
        <f t="shared" si="230"/>
        <v>#N/A</v>
      </c>
      <c r="CJ319" s="49" t="e">
        <f t="shared" si="231"/>
        <v>#N/A</v>
      </c>
      <c r="CK319" s="49" t="e">
        <f t="shared" si="232"/>
        <v>#N/A</v>
      </c>
    </row>
    <row r="320" spans="2:89" x14ac:dyDescent="0.3">
      <c r="B320" s="21">
        <f>IF('INPUT and DIAGNOSIS'!B26="","",'INPUT and DIAGNOSIS'!B26)</f>
        <v>22</v>
      </c>
      <c r="C320" s="21" t="str">
        <f>IF('INPUT and DIAGNOSIS'!C26="","",'INPUT and DIAGNOSIS'!C26)</f>
        <v/>
      </c>
      <c r="D320" s="21" t="str">
        <f>IF('INPUT and DIAGNOSIS'!D26="","",IF(AND('INPUT and DIAGNOSIS'!C26&lt;42,'INPUT and DIAGNOSIS'!D26&lt;10),10,IF(AND('INPUT and DIAGNOSIS'!C26&lt;68,'INPUT and DIAGNOSIS'!D26&lt;8),8,'INPUT and DIAGNOSIS'!D26)))</f>
        <v/>
      </c>
      <c r="E320" s="21" t="str">
        <f>IF('INPUT and DIAGNOSIS'!E26="","",IF('INPUT and DIAGNOSIS'!E26="M",0,IF('INPUT and DIAGNOSIS'!E26="F",1,"Missing/Wrong")))</f>
        <v/>
      </c>
      <c r="F320" s="21" t="str">
        <f>IF('INPUT and DIAGNOSIS'!F26="","",'INPUT and DIAGNOSIS'!F26)</f>
        <v/>
      </c>
      <c r="G320" s="21" t="str">
        <f>IF('INPUT and DIAGNOSIS'!G26="","",'INPUT and DIAGNOSIS'!G26)</f>
        <v/>
      </c>
      <c r="H320" s="38" t="str">
        <f t="shared" si="211"/>
        <v/>
      </c>
      <c r="I320" s="49" t="str">
        <f>IF('INPUT and DIAGNOSIS'!D26="","",IF(AND('INPUT and DIAGNOSIS'!C26&lt;42,'INPUT and DIAGNOSIS'!D26&lt;10),10,IF(AND('INPUT and DIAGNOSIS'!C26&lt;68,'INPUT and DIAGNOSIS'!D26&lt;8),8,"")))</f>
        <v/>
      </c>
      <c r="J320" t="e">
        <f t="shared" si="233"/>
        <v>#VALUE!</v>
      </c>
      <c r="K320" t="e">
        <f t="shared" si="212"/>
        <v>#VALUE!</v>
      </c>
      <c r="L320" s="33" t="e">
        <f t="shared" si="213"/>
        <v>#VALUE!</v>
      </c>
      <c r="M320" t="e">
        <f t="shared" si="214"/>
        <v>#VALUE!</v>
      </c>
      <c r="O320" s="33" t="e">
        <f t="shared" si="215"/>
        <v>#VALUE!</v>
      </c>
      <c r="P320" s="33" t="e">
        <f t="shared" si="216"/>
        <v>#VALUE!</v>
      </c>
      <c r="Q320" s="33" t="e">
        <f t="shared" si="217"/>
        <v>#VALUE!</v>
      </c>
      <c r="S320" t="e">
        <f>'Parameters from R'!D$17+'Parameters from R'!D$18*Computation!$O320+'Parameters from R'!D$19*Computation!$P320+'Parameters from R'!D$20*Computation!$O320*Computation!$P320+'Parameters from R'!D$21*Computation!$Q320+'Parameters from R'!D$22*Computation!$O320*Computation!$Q320+'Parameters from R'!D$23*Computation!$P320*Computation!$Q320+'Parameters from R'!D$24*Computation!$O320*Computation!$P320*Computation!$Q320</f>
        <v>#VALUE!</v>
      </c>
      <c r="T320" t="e">
        <f>'Parameters from R'!E$17+'Parameters from R'!E$18*Computation!$O320+'Parameters from R'!E$19*Computation!$P320+'Parameters from R'!E$20*Computation!$O320*Computation!$P320+'Parameters from R'!E$21*Computation!$Q320+'Parameters from R'!E$22*Computation!$O320*Computation!$Q320+'Parameters from R'!E$23*Computation!$P320*Computation!$Q320+'Parameters from R'!E$24*Computation!$O320*Computation!$P320*Computation!$Q320</f>
        <v>#VALUE!</v>
      </c>
      <c r="U320" t="e">
        <f>'Parameters from R'!F$17+'Parameters from R'!F$18*Computation!$O320+'Parameters from R'!F$19*Computation!$P320+'Parameters from R'!F$20*Computation!$O320*Computation!$P320+'Parameters from R'!F$21*Computation!$Q320+'Parameters from R'!F$22*Computation!$O320*Computation!$Q320+'Parameters from R'!F$23*Computation!$P320*Computation!$Q320+'Parameters from R'!F$24*Computation!$O320*Computation!$P320*Computation!$Q320</f>
        <v>#VALUE!</v>
      </c>
      <c r="V320" t="e">
        <f t="shared" si="218"/>
        <v>#VALUE!</v>
      </c>
      <c r="W320" t="e">
        <f t="shared" si="219"/>
        <v>#VALUE!</v>
      </c>
      <c r="X320" t="e">
        <f t="shared" si="220"/>
        <v>#VALUE!</v>
      </c>
      <c r="Z320" s="21" t="str">
        <f>IF(F320="","",V320/'Parameters from R'!$D$25)</f>
        <v/>
      </c>
      <c r="AA320" s="21" t="str">
        <f t="shared" si="221"/>
        <v/>
      </c>
      <c r="AB320" s="21" t="str">
        <f t="shared" si="222"/>
        <v/>
      </c>
      <c r="AD320" s="21" t="str">
        <f>IF(G320="","",X320/'Parameters from R'!$F$25)</f>
        <v/>
      </c>
      <c r="AE320" s="21" t="str">
        <f t="shared" si="223"/>
        <v/>
      </c>
      <c r="AF320" s="21" t="str">
        <f t="shared" si="224"/>
        <v/>
      </c>
      <c r="AI320" s="49" t="str">
        <f t="shared" si="225"/>
        <v/>
      </c>
      <c r="AJ320" s="49" t="str">
        <f t="shared" si="226"/>
        <v/>
      </c>
      <c r="AL320" s="48" t="str">
        <f t="shared" si="227"/>
        <v/>
      </c>
      <c r="AM320" s="45" t="str">
        <f t="shared" si="188"/>
        <v/>
      </c>
      <c r="AO320" s="60" t="str">
        <f t="shared" si="189"/>
        <v/>
      </c>
      <c r="AP320" s="60" t="str">
        <f t="shared" si="190"/>
        <v/>
      </c>
      <c r="AQ320" s="21" t="str">
        <f t="shared" si="191"/>
        <v/>
      </c>
      <c r="AR320" s="21" t="str">
        <f t="shared" si="192"/>
        <v/>
      </c>
      <c r="AT320" s="55" t="str">
        <f t="shared" si="193"/>
        <v/>
      </c>
      <c r="AV320" s="55" t="str">
        <f t="shared" si="194"/>
        <v/>
      </c>
      <c r="AX320" s="55" t="str">
        <f t="shared" si="195"/>
        <v/>
      </c>
      <c r="AZ320" s="55" t="str">
        <f t="shared" si="196"/>
        <v/>
      </c>
      <c r="BB320" s="55" t="str">
        <f t="shared" si="197"/>
        <v/>
      </c>
      <c r="BD320" s="55" t="str">
        <f t="shared" si="198"/>
        <v/>
      </c>
      <c r="BF320" s="55" t="str">
        <f t="shared" si="199"/>
        <v/>
      </c>
      <c r="BH320" s="55" t="str">
        <f t="shared" si="200"/>
        <v/>
      </c>
      <c r="BJ320" s="56" t="str">
        <f t="shared" si="201"/>
        <v/>
      </c>
      <c r="BK320" s="57" t="str">
        <f t="shared" si="202"/>
        <v/>
      </c>
      <c r="BM320" s="57" t="str">
        <f t="shared" si="203"/>
        <v/>
      </c>
      <c r="BO320" s="57" t="str">
        <f t="shared" si="204"/>
        <v/>
      </c>
      <c r="BQ320" s="57" t="str">
        <f t="shared" si="205"/>
        <v/>
      </c>
      <c r="BS320" s="57" t="str">
        <f t="shared" si="206"/>
        <v/>
      </c>
      <c r="BU320" s="57" t="str">
        <f t="shared" si="207"/>
        <v/>
      </c>
      <c r="BW320" s="57" t="str">
        <f t="shared" si="208"/>
        <v/>
      </c>
      <c r="BY320" s="57" t="str">
        <f t="shared" si="209"/>
        <v/>
      </c>
      <c r="CA320" s="58" t="str">
        <f t="shared" si="210"/>
        <v/>
      </c>
      <c r="CB320" s="59" t="str">
        <f t="shared" si="228"/>
        <v/>
      </c>
      <c r="CG320" s="49" t="e">
        <f t="shared" si="229"/>
        <v>#N/A</v>
      </c>
      <c r="CH320" s="49" t="e">
        <f t="shared" si="230"/>
        <v>#N/A</v>
      </c>
      <c r="CJ320" s="49" t="e">
        <f t="shared" si="231"/>
        <v>#N/A</v>
      </c>
      <c r="CK320" s="49" t="e">
        <f t="shared" si="232"/>
        <v>#N/A</v>
      </c>
    </row>
    <row r="321" spans="2:89" x14ac:dyDescent="0.3">
      <c r="B321" s="21">
        <f>IF('INPUT and DIAGNOSIS'!B27="","",'INPUT and DIAGNOSIS'!B27)</f>
        <v>23</v>
      </c>
      <c r="C321" s="21" t="str">
        <f>IF('INPUT and DIAGNOSIS'!C27="","",'INPUT and DIAGNOSIS'!C27)</f>
        <v/>
      </c>
      <c r="D321" s="21" t="str">
        <f>IF('INPUT and DIAGNOSIS'!D27="","",IF(AND('INPUT and DIAGNOSIS'!C27&lt;42,'INPUT and DIAGNOSIS'!D27&lt;10),10,IF(AND('INPUT and DIAGNOSIS'!C27&lt;68,'INPUT and DIAGNOSIS'!D27&lt;8),8,'INPUT and DIAGNOSIS'!D27)))</f>
        <v/>
      </c>
      <c r="E321" s="21" t="str">
        <f>IF('INPUT and DIAGNOSIS'!E27="","",IF('INPUT and DIAGNOSIS'!E27="M",0,IF('INPUT and DIAGNOSIS'!E27="F",1,"Missing/Wrong")))</f>
        <v/>
      </c>
      <c r="F321" s="21" t="str">
        <f>IF('INPUT and DIAGNOSIS'!F27="","",'INPUT and DIAGNOSIS'!F27)</f>
        <v/>
      </c>
      <c r="G321" s="21" t="str">
        <f>IF('INPUT and DIAGNOSIS'!G27="","",'INPUT and DIAGNOSIS'!G27)</f>
        <v/>
      </c>
      <c r="H321" s="38" t="str">
        <f t="shared" si="211"/>
        <v/>
      </c>
      <c r="I321" s="49" t="str">
        <f>IF('INPUT and DIAGNOSIS'!D27="","",IF(AND('INPUT and DIAGNOSIS'!C27&lt;42,'INPUT and DIAGNOSIS'!D27&lt;10),10,IF(AND('INPUT and DIAGNOSIS'!C27&lt;68,'INPUT and DIAGNOSIS'!D27&lt;8),8,"")))</f>
        <v/>
      </c>
      <c r="J321" t="e">
        <f t="shared" si="233"/>
        <v>#VALUE!</v>
      </c>
      <c r="K321" t="e">
        <f t="shared" si="212"/>
        <v>#VALUE!</v>
      </c>
      <c r="L321" s="33" t="e">
        <f t="shared" si="213"/>
        <v>#VALUE!</v>
      </c>
      <c r="M321" t="e">
        <f t="shared" si="214"/>
        <v>#VALUE!</v>
      </c>
      <c r="O321" s="33" t="e">
        <f t="shared" si="215"/>
        <v>#VALUE!</v>
      </c>
      <c r="P321" s="33" t="e">
        <f t="shared" si="216"/>
        <v>#VALUE!</v>
      </c>
      <c r="Q321" s="33" t="e">
        <f t="shared" si="217"/>
        <v>#VALUE!</v>
      </c>
      <c r="S321" t="e">
        <f>'Parameters from R'!D$17+'Parameters from R'!D$18*Computation!$O321+'Parameters from R'!D$19*Computation!$P321+'Parameters from R'!D$20*Computation!$O321*Computation!$P321+'Parameters from R'!D$21*Computation!$Q321+'Parameters from R'!D$22*Computation!$O321*Computation!$Q321+'Parameters from R'!D$23*Computation!$P321*Computation!$Q321+'Parameters from R'!D$24*Computation!$O321*Computation!$P321*Computation!$Q321</f>
        <v>#VALUE!</v>
      </c>
      <c r="T321" t="e">
        <f>'Parameters from R'!E$17+'Parameters from R'!E$18*Computation!$O321+'Parameters from R'!E$19*Computation!$P321+'Parameters from R'!E$20*Computation!$O321*Computation!$P321+'Parameters from R'!E$21*Computation!$Q321+'Parameters from R'!E$22*Computation!$O321*Computation!$Q321+'Parameters from R'!E$23*Computation!$P321*Computation!$Q321+'Parameters from R'!E$24*Computation!$O321*Computation!$P321*Computation!$Q321</f>
        <v>#VALUE!</v>
      </c>
      <c r="U321" t="e">
        <f>'Parameters from R'!F$17+'Parameters from R'!F$18*Computation!$O321+'Parameters from R'!F$19*Computation!$P321+'Parameters from R'!F$20*Computation!$O321*Computation!$P321+'Parameters from R'!F$21*Computation!$Q321+'Parameters from R'!F$22*Computation!$O321*Computation!$Q321+'Parameters from R'!F$23*Computation!$P321*Computation!$Q321+'Parameters from R'!F$24*Computation!$O321*Computation!$P321*Computation!$Q321</f>
        <v>#VALUE!</v>
      </c>
      <c r="V321" t="e">
        <f t="shared" si="218"/>
        <v>#VALUE!</v>
      </c>
      <c r="W321" t="e">
        <f t="shared" si="219"/>
        <v>#VALUE!</v>
      </c>
      <c r="X321" t="e">
        <f t="shared" si="220"/>
        <v>#VALUE!</v>
      </c>
      <c r="Z321" s="21" t="str">
        <f>IF(F321="","",V321/'Parameters from R'!$D$25)</f>
        <v/>
      </c>
      <c r="AA321" s="21" t="str">
        <f t="shared" si="221"/>
        <v/>
      </c>
      <c r="AB321" s="21" t="str">
        <f t="shared" si="222"/>
        <v/>
      </c>
      <c r="AD321" s="21" t="str">
        <f>IF(G321="","",X321/'Parameters from R'!$F$25)</f>
        <v/>
      </c>
      <c r="AE321" s="21" t="str">
        <f t="shared" si="223"/>
        <v/>
      </c>
      <c r="AF321" s="21" t="str">
        <f t="shared" si="224"/>
        <v/>
      </c>
      <c r="AI321" s="49" t="str">
        <f t="shared" si="225"/>
        <v/>
      </c>
      <c r="AJ321" s="49" t="str">
        <f t="shared" si="226"/>
        <v/>
      </c>
      <c r="AL321" s="48" t="str">
        <f t="shared" si="227"/>
        <v/>
      </c>
      <c r="AM321" s="45" t="str">
        <f t="shared" si="188"/>
        <v/>
      </c>
      <c r="AO321" s="60" t="str">
        <f t="shared" si="189"/>
        <v/>
      </c>
      <c r="AP321" s="60" t="str">
        <f t="shared" si="190"/>
        <v/>
      </c>
      <c r="AQ321" s="21" t="str">
        <f t="shared" si="191"/>
        <v/>
      </c>
      <c r="AR321" s="21" t="str">
        <f t="shared" si="192"/>
        <v/>
      </c>
      <c r="AT321" s="55" t="str">
        <f t="shared" si="193"/>
        <v/>
      </c>
      <c r="AV321" s="55" t="str">
        <f t="shared" si="194"/>
        <v/>
      </c>
      <c r="AX321" s="55" t="str">
        <f t="shared" si="195"/>
        <v/>
      </c>
      <c r="AZ321" s="55" t="str">
        <f t="shared" si="196"/>
        <v/>
      </c>
      <c r="BB321" s="55" t="str">
        <f t="shared" si="197"/>
        <v/>
      </c>
      <c r="BD321" s="55" t="str">
        <f t="shared" si="198"/>
        <v/>
      </c>
      <c r="BF321" s="55" t="str">
        <f t="shared" si="199"/>
        <v/>
      </c>
      <c r="BH321" s="55" t="str">
        <f t="shared" si="200"/>
        <v/>
      </c>
      <c r="BJ321" s="56" t="str">
        <f t="shared" si="201"/>
        <v/>
      </c>
      <c r="BK321" s="57" t="str">
        <f t="shared" si="202"/>
        <v/>
      </c>
      <c r="BM321" s="57" t="str">
        <f t="shared" si="203"/>
        <v/>
      </c>
      <c r="BO321" s="57" t="str">
        <f t="shared" si="204"/>
        <v/>
      </c>
      <c r="BQ321" s="57" t="str">
        <f t="shared" si="205"/>
        <v/>
      </c>
      <c r="BS321" s="57" t="str">
        <f t="shared" si="206"/>
        <v/>
      </c>
      <c r="BU321" s="57" t="str">
        <f t="shared" si="207"/>
        <v/>
      </c>
      <c r="BW321" s="57" t="str">
        <f t="shared" si="208"/>
        <v/>
      </c>
      <c r="BY321" s="57" t="str">
        <f t="shared" si="209"/>
        <v/>
      </c>
      <c r="CA321" s="58" t="str">
        <f t="shared" si="210"/>
        <v/>
      </c>
      <c r="CB321" s="59" t="str">
        <f t="shared" si="228"/>
        <v/>
      </c>
      <c r="CG321" s="49" t="e">
        <f t="shared" si="229"/>
        <v>#N/A</v>
      </c>
      <c r="CH321" s="49" t="e">
        <f t="shared" si="230"/>
        <v>#N/A</v>
      </c>
      <c r="CJ321" s="49" t="e">
        <f t="shared" si="231"/>
        <v>#N/A</v>
      </c>
      <c r="CK321" s="49" t="e">
        <f t="shared" si="232"/>
        <v>#N/A</v>
      </c>
    </row>
    <row r="322" spans="2:89" x14ac:dyDescent="0.3">
      <c r="B322" s="21">
        <f>IF('INPUT and DIAGNOSIS'!B28="","",'INPUT and DIAGNOSIS'!B28)</f>
        <v>24</v>
      </c>
      <c r="C322" s="21" t="str">
        <f>IF('INPUT and DIAGNOSIS'!C28="","",'INPUT and DIAGNOSIS'!C28)</f>
        <v/>
      </c>
      <c r="D322" s="21" t="str">
        <f>IF('INPUT and DIAGNOSIS'!D28="","",IF(AND('INPUT and DIAGNOSIS'!C28&lt;42,'INPUT and DIAGNOSIS'!D28&lt;10),10,IF(AND('INPUT and DIAGNOSIS'!C28&lt;68,'INPUT and DIAGNOSIS'!D28&lt;8),8,'INPUT and DIAGNOSIS'!D28)))</f>
        <v/>
      </c>
      <c r="E322" s="21" t="str">
        <f>IF('INPUT and DIAGNOSIS'!E28="","",IF('INPUT and DIAGNOSIS'!E28="M",0,IF('INPUT and DIAGNOSIS'!E28="F",1,"Missing/Wrong")))</f>
        <v/>
      </c>
      <c r="F322" s="21" t="str">
        <f>IF('INPUT and DIAGNOSIS'!F28="","",'INPUT and DIAGNOSIS'!F28)</f>
        <v/>
      </c>
      <c r="G322" s="21" t="str">
        <f>IF('INPUT and DIAGNOSIS'!G28="","",'INPUT and DIAGNOSIS'!G28)</f>
        <v/>
      </c>
      <c r="H322" s="38" t="str">
        <f t="shared" si="211"/>
        <v/>
      </c>
      <c r="I322" s="49" t="str">
        <f>IF('INPUT and DIAGNOSIS'!D28="","",IF(AND('INPUT and DIAGNOSIS'!C28&lt;42,'INPUT and DIAGNOSIS'!D28&lt;10),10,IF(AND('INPUT and DIAGNOSIS'!C28&lt;68,'INPUT and DIAGNOSIS'!D28&lt;8),8,"")))</f>
        <v/>
      </c>
      <c r="J322" t="e">
        <f t="shared" si="233"/>
        <v>#VALUE!</v>
      </c>
      <c r="K322" t="e">
        <f t="shared" si="212"/>
        <v>#VALUE!</v>
      </c>
      <c r="L322" s="33" t="e">
        <f t="shared" si="213"/>
        <v>#VALUE!</v>
      </c>
      <c r="M322" t="e">
        <f t="shared" si="214"/>
        <v>#VALUE!</v>
      </c>
      <c r="O322" s="33" t="e">
        <f t="shared" si="215"/>
        <v>#VALUE!</v>
      </c>
      <c r="P322" s="33" t="e">
        <f t="shared" si="216"/>
        <v>#VALUE!</v>
      </c>
      <c r="Q322" s="33" t="e">
        <f t="shared" si="217"/>
        <v>#VALUE!</v>
      </c>
      <c r="S322" t="e">
        <f>'Parameters from R'!D$17+'Parameters from R'!D$18*Computation!$O322+'Parameters from R'!D$19*Computation!$P322+'Parameters from R'!D$20*Computation!$O322*Computation!$P322+'Parameters from R'!D$21*Computation!$Q322+'Parameters from R'!D$22*Computation!$O322*Computation!$Q322+'Parameters from R'!D$23*Computation!$P322*Computation!$Q322+'Parameters from R'!D$24*Computation!$O322*Computation!$P322*Computation!$Q322</f>
        <v>#VALUE!</v>
      </c>
      <c r="T322" t="e">
        <f>'Parameters from R'!E$17+'Parameters from R'!E$18*Computation!$O322+'Parameters from R'!E$19*Computation!$P322+'Parameters from R'!E$20*Computation!$O322*Computation!$P322+'Parameters from R'!E$21*Computation!$Q322+'Parameters from R'!E$22*Computation!$O322*Computation!$Q322+'Parameters from R'!E$23*Computation!$P322*Computation!$Q322+'Parameters from R'!E$24*Computation!$O322*Computation!$P322*Computation!$Q322</f>
        <v>#VALUE!</v>
      </c>
      <c r="U322" t="e">
        <f>'Parameters from R'!F$17+'Parameters from R'!F$18*Computation!$O322+'Parameters from R'!F$19*Computation!$P322+'Parameters from R'!F$20*Computation!$O322*Computation!$P322+'Parameters from R'!F$21*Computation!$Q322+'Parameters from R'!F$22*Computation!$O322*Computation!$Q322+'Parameters from R'!F$23*Computation!$P322*Computation!$Q322+'Parameters from R'!F$24*Computation!$O322*Computation!$P322*Computation!$Q322</f>
        <v>#VALUE!</v>
      </c>
      <c r="V322" t="e">
        <f t="shared" si="218"/>
        <v>#VALUE!</v>
      </c>
      <c r="W322" t="e">
        <f t="shared" si="219"/>
        <v>#VALUE!</v>
      </c>
      <c r="X322" t="e">
        <f t="shared" si="220"/>
        <v>#VALUE!</v>
      </c>
      <c r="Z322" s="21" t="str">
        <f>IF(F322="","",V322/'Parameters from R'!$D$25)</f>
        <v/>
      </c>
      <c r="AA322" s="21" t="str">
        <f t="shared" si="221"/>
        <v/>
      </c>
      <c r="AB322" s="21" t="str">
        <f t="shared" si="222"/>
        <v/>
      </c>
      <c r="AD322" s="21" t="str">
        <f>IF(G322="","",X322/'Parameters from R'!$F$25)</f>
        <v/>
      </c>
      <c r="AE322" s="21" t="str">
        <f t="shared" si="223"/>
        <v/>
      </c>
      <c r="AF322" s="21" t="str">
        <f t="shared" si="224"/>
        <v/>
      </c>
      <c r="AI322" s="49" t="str">
        <f t="shared" si="225"/>
        <v/>
      </c>
      <c r="AJ322" s="49" t="str">
        <f t="shared" si="226"/>
        <v/>
      </c>
      <c r="AL322" s="48" t="str">
        <f t="shared" si="227"/>
        <v/>
      </c>
      <c r="AM322" s="45" t="str">
        <f t="shared" si="188"/>
        <v/>
      </c>
      <c r="AO322" s="60" t="str">
        <f t="shared" si="189"/>
        <v/>
      </c>
      <c r="AP322" s="60" t="str">
        <f t="shared" si="190"/>
        <v/>
      </c>
      <c r="AQ322" s="21" t="str">
        <f t="shared" si="191"/>
        <v/>
      </c>
      <c r="AR322" s="21" t="str">
        <f t="shared" si="192"/>
        <v/>
      </c>
      <c r="AT322" s="55" t="str">
        <f t="shared" si="193"/>
        <v/>
      </c>
      <c r="AV322" s="55" t="str">
        <f t="shared" si="194"/>
        <v/>
      </c>
      <c r="AX322" s="55" t="str">
        <f t="shared" si="195"/>
        <v/>
      </c>
      <c r="AZ322" s="55" t="str">
        <f t="shared" si="196"/>
        <v/>
      </c>
      <c r="BB322" s="55" t="str">
        <f t="shared" si="197"/>
        <v/>
      </c>
      <c r="BD322" s="55" t="str">
        <f t="shared" si="198"/>
        <v/>
      </c>
      <c r="BF322" s="55" t="str">
        <f t="shared" si="199"/>
        <v/>
      </c>
      <c r="BH322" s="55" t="str">
        <f t="shared" si="200"/>
        <v/>
      </c>
      <c r="BJ322" s="56" t="str">
        <f t="shared" si="201"/>
        <v/>
      </c>
      <c r="BK322" s="57" t="str">
        <f t="shared" si="202"/>
        <v/>
      </c>
      <c r="BM322" s="57" t="str">
        <f t="shared" si="203"/>
        <v/>
      </c>
      <c r="BO322" s="57" t="str">
        <f t="shared" si="204"/>
        <v/>
      </c>
      <c r="BQ322" s="57" t="str">
        <f t="shared" si="205"/>
        <v/>
      </c>
      <c r="BS322" s="57" t="str">
        <f t="shared" si="206"/>
        <v/>
      </c>
      <c r="BU322" s="57" t="str">
        <f t="shared" si="207"/>
        <v/>
      </c>
      <c r="BW322" s="57" t="str">
        <f t="shared" si="208"/>
        <v/>
      </c>
      <c r="BY322" s="57" t="str">
        <f t="shared" si="209"/>
        <v/>
      </c>
      <c r="CA322" s="58" t="str">
        <f t="shared" si="210"/>
        <v/>
      </c>
      <c r="CB322" s="59" t="str">
        <f t="shared" si="228"/>
        <v/>
      </c>
      <c r="CG322" s="49" t="e">
        <f t="shared" si="229"/>
        <v>#N/A</v>
      </c>
      <c r="CH322" s="49" t="e">
        <f t="shared" si="230"/>
        <v>#N/A</v>
      </c>
      <c r="CJ322" s="49" t="e">
        <f t="shared" si="231"/>
        <v>#N/A</v>
      </c>
      <c r="CK322" s="49" t="e">
        <f t="shared" si="232"/>
        <v>#N/A</v>
      </c>
    </row>
    <row r="323" spans="2:89" x14ac:dyDescent="0.3">
      <c r="B323" s="21">
        <f>IF('INPUT and DIAGNOSIS'!B29="","",'INPUT and DIAGNOSIS'!B29)</f>
        <v>25</v>
      </c>
      <c r="C323" s="21" t="str">
        <f>IF('INPUT and DIAGNOSIS'!C29="","",'INPUT and DIAGNOSIS'!C29)</f>
        <v/>
      </c>
      <c r="D323" s="21" t="str">
        <f>IF('INPUT and DIAGNOSIS'!D29="","",IF(AND('INPUT and DIAGNOSIS'!C29&lt;42,'INPUT and DIAGNOSIS'!D29&lt;10),10,IF(AND('INPUT and DIAGNOSIS'!C29&lt;68,'INPUT and DIAGNOSIS'!D29&lt;8),8,'INPUT and DIAGNOSIS'!D29)))</f>
        <v/>
      </c>
      <c r="E323" s="21" t="str">
        <f>IF('INPUT and DIAGNOSIS'!E29="","",IF('INPUT and DIAGNOSIS'!E29="M",0,IF('INPUT and DIAGNOSIS'!E29="F",1,"Missing/Wrong")))</f>
        <v/>
      </c>
      <c r="F323" s="21" t="str">
        <f>IF('INPUT and DIAGNOSIS'!F29="","",'INPUT and DIAGNOSIS'!F29)</f>
        <v/>
      </c>
      <c r="G323" s="21" t="str">
        <f>IF('INPUT and DIAGNOSIS'!G29="","",'INPUT and DIAGNOSIS'!G29)</f>
        <v/>
      </c>
      <c r="H323" s="38" t="str">
        <f t="shared" si="211"/>
        <v/>
      </c>
      <c r="I323" s="49" t="str">
        <f>IF('INPUT and DIAGNOSIS'!D29="","",IF(AND('INPUT and DIAGNOSIS'!C29&lt;42,'INPUT and DIAGNOSIS'!D29&lt;10),10,IF(AND('INPUT and DIAGNOSIS'!C29&lt;68,'INPUT and DIAGNOSIS'!D29&lt;8),8,"")))</f>
        <v/>
      </c>
      <c r="J323" t="e">
        <f t="shared" si="233"/>
        <v>#VALUE!</v>
      </c>
      <c r="K323" t="e">
        <f t="shared" si="212"/>
        <v>#VALUE!</v>
      </c>
      <c r="L323" s="33" t="e">
        <f t="shared" si="213"/>
        <v>#VALUE!</v>
      </c>
      <c r="M323" t="e">
        <f t="shared" si="214"/>
        <v>#VALUE!</v>
      </c>
      <c r="O323" s="33" t="e">
        <f t="shared" si="215"/>
        <v>#VALUE!</v>
      </c>
      <c r="P323" s="33" t="e">
        <f t="shared" si="216"/>
        <v>#VALUE!</v>
      </c>
      <c r="Q323" s="33" t="e">
        <f t="shared" si="217"/>
        <v>#VALUE!</v>
      </c>
      <c r="S323" t="e">
        <f>'Parameters from R'!D$17+'Parameters from R'!D$18*Computation!$O323+'Parameters from R'!D$19*Computation!$P323+'Parameters from R'!D$20*Computation!$O323*Computation!$P323+'Parameters from R'!D$21*Computation!$Q323+'Parameters from R'!D$22*Computation!$O323*Computation!$Q323+'Parameters from R'!D$23*Computation!$P323*Computation!$Q323+'Parameters from R'!D$24*Computation!$O323*Computation!$P323*Computation!$Q323</f>
        <v>#VALUE!</v>
      </c>
      <c r="T323" t="e">
        <f>'Parameters from R'!E$17+'Parameters from R'!E$18*Computation!$O323+'Parameters from R'!E$19*Computation!$P323+'Parameters from R'!E$20*Computation!$O323*Computation!$P323+'Parameters from R'!E$21*Computation!$Q323+'Parameters from R'!E$22*Computation!$O323*Computation!$Q323+'Parameters from R'!E$23*Computation!$P323*Computation!$Q323+'Parameters from R'!E$24*Computation!$O323*Computation!$P323*Computation!$Q323</f>
        <v>#VALUE!</v>
      </c>
      <c r="U323" t="e">
        <f>'Parameters from R'!F$17+'Parameters from R'!F$18*Computation!$O323+'Parameters from R'!F$19*Computation!$P323+'Parameters from R'!F$20*Computation!$O323*Computation!$P323+'Parameters from R'!F$21*Computation!$Q323+'Parameters from R'!F$22*Computation!$O323*Computation!$Q323+'Parameters from R'!F$23*Computation!$P323*Computation!$Q323+'Parameters from R'!F$24*Computation!$O323*Computation!$P323*Computation!$Q323</f>
        <v>#VALUE!</v>
      </c>
      <c r="V323" t="e">
        <f t="shared" si="218"/>
        <v>#VALUE!</v>
      </c>
      <c r="W323" t="e">
        <f t="shared" si="219"/>
        <v>#VALUE!</v>
      </c>
      <c r="X323" t="e">
        <f t="shared" si="220"/>
        <v>#VALUE!</v>
      </c>
      <c r="Z323" s="21" t="str">
        <f>IF(F323="","",V323/'Parameters from R'!$D$25)</f>
        <v/>
      </c>
      <c r="AA323" s="21" t="str">
        <f t="shared" si="221"/>
        <v/>
      </c>
      <c r="AB323" s="21" t="str">
        <f t="shared" si="222"/>
        <v/>
      </c>
      <c r="AD323" s="21" t="str">
        <f>IF(G323="","",X323/'Parameters from R'!$F$25)</f>
        <v/>
      </c>
      <c r="AE323" s="21" t="str">
        <f t="shared" si="223"/>
        <v/>
      </c>
      <c r="AF323" s="21" t="str">
        <f t="shared" si="224"/>
        <v/>
      </c>
      <c r="AI323" s="49" t="str">
        <f t="shared" si="225"/>
        <v/>
      </c>
      <c r="AJ323" s="49" t="str">
        <f t="shared" si="226"/>
        <v/>
      </c>
      <c r="AL323" s="48" t="str">
        <f t="shared" si="227"/>
        <v/>
      </c>
      <c r="AM323" s="45" t="str">
        <f t="shared" si="188"/>
        <v/>
      </c>
      <c r="AO323" s="60" t="str">
        <f t="shared" si="189"/>
        <v/>
      </c>
      <c r="AP323" s="60" t="str">
        <f t="shared" si="190"/>
        <v/>
      </c>
      <c r="AQ323" s="21" t="str">
        <f t="shared" si="191"/>
        <v/>
      </c>
      <c r="AR323" s="21" t="str">
        <f t="shared" si="192"/>
        <v/>
      </c>
      <c r="AT323" s="55" t="str">
        <f t="shared" si="193"/>
        <v/>
      </c>
      <c r="AV323" s="55" t="str">
        <f t="shared" si="194"/>
        <v/>
      </c>
      <c r="AX323" s="55" t="str">
        <f t="shared" si="195"/>
        <v/>
      </c>
      <c r="AZ323" s="55" t="str">
        <f t="shared" si="196"/>
        <v/>
      </c>
      <c r="BB323" s="55" t="str">
        <f t="shared" si="197"/>
        <v/>
      </c>
      <c r="BD323" s="55" t="str">
        <f t="shared" si="198"/>
        <v/>
      </c>
      <c r="BF323" s="55" t="str">
        <f t="shared" si="199"/>
        <v/>
      </c>
      <c r="BH323" s="55" t="str">
        <f t="shared" si="200"/>
        <v/>
      </c>
      <c r="BJ323" s="56" t="str">
        <f t="shared" si="201"/>
        <v/>
      </c>
      <c r="BK323" s="57" t="str">
        <f t="shared" si="202"/>
        <v/>
      </c>
      <c r="BM323" s="57" t="str">
        <f t="shared" si="203"/>
        <v/>
      </c>
      <c r="BO323" s="57" t="str">
        <f t="shared" si="204"/>
        <v/>
      </c>
      <c r="BQ323" s="57" t="str">
        <f t="shared" si="205"/>
        <v/>
      </c>
      <c r="BS323" s="57" t="str">
        <f t="shared" si="206"/>
        <v/>
      </c>
      <c r="BU323" s="57" t="str">
        <f t="shared" si="207"/>
        <v/>
      </c>
      <c r="BW323" s="57" t="str">
        <f t="shared" si="208"/>
        <v/>
      </c>
      <c r="BY323" s="57" t="str">
        <f t="shared" si="209"/>
        <v/>
      </c>
      <c r="CA323" s="58" t="str">
        <f t="shared" si="210"/>
        <v/>
      </c>
      <c r="CB323" s="59" t="str">
        <f t="shared" si="228"/>
        <v/>
      </c>
      <c r="CG323" s="49" t="e">
        <f t="shared" si="229"/>
        <v>#N/A</v>
      </c>
      <c r="CH323" s="49" t="e">
        <f t="shared" si="230"/>
        <v>#N/A</v>
      </c>
      <c r="CJ323" s="49" t="e">
        <f t="shared" si="231"/>
        <v>#N/A</v>
      </c>
      <c r="CK323" s="49" t="e">
        <f t="shared" si="232"/>
        <v>#N/A</v>
      </c>
    </row>
    <row r="324" spans="2:89" x14ac:dyDescent="0.3">
      <c r="B324" s="21">
        <f>IF('INPUT and DIAGNOSIS'!B30="","",'INPUT and DIAGNOSIS'!B30)</f>
        <v>26</v>
      </c>
      <c r="C324" s="21" t="str">
        <f>IF('INPUT and DIAGNOSIS'!C30="","",'INPUT and DIAGNOSIS'!C30)</f>
        <v/>
      </c>
      <c r="D324" s="21" t="str">
        <f>IF('INPUT and DIAGNOSIS'!D30="","",IF(AND('INPUT and DIAGNOSIS'!C30&lt;42,'INPUT and DIAGNOSIS'!D30&lt;10),10,IF(AND('INPUT and DIAGNOSIS'!C30&lt;68,'INPUT and DIAGNOSIS'!D30&lt;8),8,'INPUT and DIAGNOSIS'!D30)))</f>
        <v/>
      </c>
      <c r="E324" s="21" t="str">
        <f>IF('INPUT and DIAGNOSIS'!E30="","",IF('INPUT and DIAGNOSIS'!E30="M",0,IF('INPUT and DIAGNOSIS'!E30="F",1,"Missing/Wrong")))</f>
        <v/>
      </c>
      <c r="F324" s="21" t="str">
        <f>IF('INPUT and DIAGNOSIS'!F30="","",'INPUT and DIAGNOSIS'!F30)</f>
        <v/>
      </c>
      <c r="G324" s="21" t="str">
        <f>IF('INPUT and DIAGNOSIS'!G30="","",'INPUT and DIAGNOSIS'!G30)</f>
        <v/>
      </c>
      <c r="H324" s="38" t="str">
        <f t="shared" si="211"/>
        <v/>
      </c>
      <c r="I324" s="49" t="str">
        <f>IF('INPUT and DIAGNOSIS'!D30="","",IF(AND('INPUT and DIAGNOSIS'!C30&lt;42,'INPUT and DIAGNOSIS'!D30&lt;10),10,IF(AND('INPUT and DIAGNOSIS'!C30&lt;68,'INPUT and DIAGNOSIS'!D30&lt;8),8,"")))</f>
        <v/>
      </c>
      <c r="J324" t="e">
        <f t="shared" si="233"/>
        <v>#VALUE!</v>
      </c>
      <c r="K324" t="e">
        <f t="shared" si="212"/>
        <v>#VALUE!</v>
      </c>
      <c r="L324" s="33" t="e">
        <f t="shared" si="213"/>
        <v>#VALUE!</v>
      </c>
      <c r="M324" t="e">
        <f t="shared" si="214"/>
        <v>#VALUE!</v>
      </c>
      <c r="O324" s="33" t="e">
        <f t="shared" si="215"/>
        <v>#VALUE!</v>
      </c>
      <c r="P324" s="33" t="e">
        <f t="shared" si="216"/>
        <v>#VALUE!</v>
      </c>
      <c r="Q324" s="33" t="e">
        <f t="shared" si="217"/>
        <v>#VALUE!</v>
      </c>
      <c r="S324" t="e">
        <f>'Parameters from R'!D$17+'Parameters from R'!D$18*Computation!$O324+'Parameters from R'!D$19*Computation!$P324+'Parameters from R'!D$20*Computation!$O324*Computation!$P324+'Parameters from R'!D$21*Computation!$Q324+'Parameters from R'!D$22*Computation!$O324*Computation!$Q324+'Parameters from R'!D$23*Computation!$P324*Computation!$Q324+'Parameters from R'!D$24*Computation!$O324*Computation!$P324*Computation!$Q324</f>
        <v>#VALUE!</v>
      </c>
      <c r="T324" t="e">
        <f>'Parameters from R'!E$17+'Parameters from R'!E$18*Computation!$O324+'Parameters from R'!E$19*Computation!$P324+'Parameters from R'!E$20*Computation!$O324*Computation!$P324+'Parameters from R'!E$21*Computation!$Q324+'Parameters from R'!E$22*Computation!$O324*Computation!$Q324+'Parameters from R'!E$23*Computation!$P324*Computation!$Q324+'Parameters from R'!E$24*Computation!$O324*Computation!$P324*Computation!$Q324</f>
        <v>#VALUE!</v>
      </c>
      <c r="U324" t="e">
        <f>'Parameters from R'!F$17+'Parameters from R'!F$18*Computation!$O324+'Parameters from R'!F$19*Computation!$P324+'Parameters from R'!F$20*Computation!$O324*Computation!$P324+'Parameters from R'!F$21*Computation!$Q324+'Parameters from R'!F$22*Computation!$O324*Computation!$Q324+'Parameters from R'!F$23*Computation!$P324*Computation!$Q324+'Parameters from R'!F$24*Computation!$O324*Computation!$P324*Computation!$Q324</f>
        <v>#VALUE!</v>
      </c>
      <c r="V324" t="e">
        <f t="shared" si="218"/>
        <v>#VALUE!</v>
      </c>
      <c r="W324" t="e">
        <f t="shared" si="219"/>
        <v>#VALUE!</v>
      </c>
      <c r="X324" t="e">
        <f t="shared" si="220"/>
        <v>#VALUE!</v>
      </c>
      <c r="Z324" s="21" t="str">
        <f>IF(F324="","",V324/'Parameters from R'!$D$25)</f>
        <v/>
      </c>
      <c r="AA324" s="21" t="str">
        <f t="shared" si="221"/>
        <v/>
      </c>
      <c r="AB324" s="21" t="str">
        <f t="shared" si="222"/>
        <v/>
      </c>
      <c r="AD324" s="21" t="str">
        <f>IF(G324="","",X324/'Parameters from R'!$F$25)</f>
        <v/>
      </c>
      <c r="AE324" s="21" t="str">
        <f t="shared" si="223"/>
        <v/>
      </c>
      <c r="AF324" s="21" t="str">
        <f t="shared" si="224"/>
        <v/>
      </c>
      <c r="AI324" s="49" t="str">
        <f t="shared" si="225"/>
        <v/>
      </c>
      <c r="AJ324" s="49" t="str">
        <f t="shared" si="226"/>
        <v/>
      </c>
      <c r="AL324" s="48" t="str">
        <f t="shared" si="227"/>
        <v/>
      </c>
      <c r="AM324" s="45" t="str">
        <f t="shared" si="188"/>
        <v/>
      </c>
      <c r="AO324" s="60" t="str">
        <f t="shared" si="189"/>
        <v/>
      </c>
      <c r="AP324" s="60" t="str">
        <f t="shared" si="190"/>
        <v/>
      </c>
      <c r="AQ324" s="21" t="str">
        <f t="shared" si="191"/>
        <v/>
      </c>
      <c r="AR324" s="21" t="str">
        <f t="shared" si="192"/>
        <v/>
      </c>
      <c r="AT324" s="55" t="str">
        <f t="shared" si="193"/>
        <v/>
      </c>
      <c r="AV324" s="55" t="str">
        <f t="shared" si="194"/>
        <v/>
      </c>
      <c r="AX324" s="55" t="str">
        <f t="shared" si="195"/>
        <v/>
      </c>
      <c r="AZ324" s="55" t="str">
        <f t="shared" si="196"/>
        <v/>
      </c>
      <c r="BB324" s="55" t="str">
        <f t="shared" si="197"/>
        <v/>
      </c>
      <c r="BD324" s="55" t="str">
        <f t="shared" si="198"/>
        <v/>
      </c>
      <c r="BF324" s="55" t="str">
        <f t="shared" si="199"/>
        <v/>
      </c>
      <c r="BH324" s="55" t="str">
        <f t="shared" si="200"/>
        <v/>
      </c>
      <c r="BJ324" s="56" t="str">
        <f t="shared" si="201"/>
        <v/>
      </c>
      <c r="BK324" s="57" t="str">
        <f t="shared" si="202"/>
        <v/>
      </c>
      <c r="BM324" s="57" t="str">
        <f t="shared" si="203"/>
        <v/>
      </c>
      <c r="BO324" s="57" t="str">
        <f t="shared" si="204"/>
        <v/>
      </c>
      <c r="BQ324" s="57" t="str">
        <f t="shared" si="205"/>
        <v/>
      </c>
      <c r="BS324" s="57" t="str">
        <f t="shared" si="206"/>
        <v/>
      </c>
      <c r="BU324" s="57" t="str">
        <f t="shared" si="207"/>
        <v/>
      </c>
      <c r="BW324" s="57" t="str">
        <f t="shared" si="208"/>
        <v/>
      </c>
      <c r="BY324" s="57" t="str">
        <f t="shared" si="209"/>
        <v/>
      </c>
      <c r="CA324" s="58" t="str">
        <f t="shared" si="210"/>
        <v/>
      </c>
      <c r="CB324" s="59" t="str">
        <f t="shared" si="228"/>
        <v/>
      </c>
      <c r="CG324" s="49" t="e">
        <f t="shared" si="229"/>
        <v>#N/A</v>
      </c>
      <c r="CH324" s="49" t="e">
        <f t="shared" si="230"/>
        <v>#N/A</v>
      </c>
      <c r="CJ324" s="49" t="e">
        <f t="shared" si="231"/>
        <v>#N/A</v>
      </c>
      <c r="CK324" s="49" t="e">
        <f t="shared" si="232"/>
        <v>#N/A</v>
      </c>
    </row>
    <row r="325" spans="2:89" x14ac:dyDescent="0.3">
      <c r="B325" s="21">
        <f>IF('INPUT and DIAGNOSIS'!B31="","",'INPUT and DIAGNOSIS'!B31)</f>
        <v>27</v>
      </c>
      <c r="C325" s="21" t="str">
        <f>IF('INPUT and DIAGNOSIS'!C31="","",'INPUT and DIAGNOSIS'!C31)</f>
        <v/>
      </c>
      <c r="D325" s="21" t="str">
        <f>IF('INPUT and DIAGNOSIS'!D31="","",IF(AND('INPUT and DIAGNOSIS'!C31&lt;42,'INPUT and DIAGNOSIS'!D31&lt;10),10,IF(AND('INPUT and DIAGNOSIS'!C31&lt;68,'INPUT and DIAGNOSIS'!D31&lt;8),8,'INPUT and DIAGNOSIS'!D31)))</f>
        <v/>
      </c>
      <c r="E325" s="21" t="str">
        <f>IF('INPUT and DIAGNOSIS'!E31="","",IF('INPUT and DIAGNOSIS'!E31="M",0,IF('INPUT and DIAGNOSIS'!E31="F",1,"Missing/Wrong")))</f>
        <v/>
      </c>
      <c r="F325" s="21" t="str">
        <f>IF('INPUT and DIAGNOSIS'!F31="","",'INPUT and DIAGNOSIS'!F31)</f>
        <v/>
      </c>
      <c r="G325" s="21" t="str">
        <f>IF('INPUT and DIAGNOSIS'!G31="","",'INPUT and DIAGNOSIS'!G31)</f>
        <v/>
      </c>
      <c r="H325" s="38" t="str">
        <f t="shared" si="211"/>
        <v/>
      </c>
      <c r="I325" s="49" t="str">
        <f>IF('INPUT and DIAGNOSIS'!D31="","",IF(AND('INPUT and DIAGNOSIS'!C31&lt;42,'INPUT and DIAGNOSIS'!D31&lt;10),10,IF(AND('INPUT and DIAGNOSIS'!C31&lt;68,'INPUT and DIAGNOSIS'!D31&lt;8),8,"")))</f>
        <v/>
      </c>
      <c r="J325" t="e">
        <f t="shared" si="233"/>
        <v>#VALUE!</v>
      </c>
      <c r="K325" t="e">
        <f t="shared" si="212"/>
        <v>#VALUE!</v>
      </c>
      <c r="L325" s="33" t="e">
        <f t="shared" si="213"/>
        <v>#VALUE!</v>
      </c>
      <c r="M325" t="e">
        <f t="shared" si="214"/>
        <v>#VALUE!</v>
      </c>
      <c r="O325" s="33" t="e">
        <f t="shared" si="215"/>
        <v>#VALUE!</v>
      </c>
      <c r="P325" s="33" t="e">
        <f t="shared" si="216"/>
        <v>#VALUE!</v>
      </c>
      <c r="Q325" s="33" t="e">
        <f t="shared" si="217"/>
        <v>#VALUE!</v>
      </c>
      <c r="S325" t="e">
        <f>'Parameters from R'!D$17+'Parameters from R'!D$18*Computation!$O325+'Parameters from R'!D$19*Computation!$P325+'Parameters from R'!D$20*Computation!$O325*Computation!$P325+'Parameters from R'!D$21*Computation!$Q325+'Parameters from R'!D$22*Computation!$O325*Computation!$Q325+'Parameters from R'!D$23*Computation!$P325*Computation!$Q325+'Parameters from R'!D$24*Computation!$O325*Computation!$P325*Computation!$Q325</f>
        <v>#VALUE!</v>
      </c>
      <c r="T325" t="e">
        <f>'Parameters from R'!E$17+'Parameters from R'!E$18*Computation!$O325+'Parameters from R'!E$19*Computation!$P325+'Parameters from R'!E$20*Computation!$O325*Computation!$P325+'Parameters from R'!E$21*Computation!$Q325+'Parameters from R'!E$22*Computation!$O325*Computation!$Q325+'Parameters from R'!E$23*Computation!$P325*Computation!$Q325+'Parameters from R'!E$24*Computation!$O325*Computation!$P325*Computation!$Q325</f>
        <v>#VALUE!</v>
      </c>
      <c r="U325" t="e">
        <f>'Parameters from R'!F$17+'Parameters from R'!F$18*Computation!$O325+'Parameters from R'!F$19*Computation!$P325+'Parameters from R'!F$20*Computation!$O325*Computation!$P325+'Parameters from R'!F$21*Computation!$Q325+'Parameters from R'!F$22*Computation!$O325*Computation!$Q325+'Parameters from R'!F$23*Computation!$P325*Computation!$Q325+'Parameters from R'!F$24*Computation!$O325*Computation!$P325*Computation!$Q325</f>
        <v>#VALUE!</v>
      </c>
      <c r="V325" t="e">
        <f t="shared" si="218"/>
        <v>#VALUE!</v>
      </c>
      <c r="W325" t="e">
        <f t="shared" si="219"/>
        <v>#VALUE!</v>
      </c>
      <c r="X325" t="e">
        <f t="shared" si="220"/>
        <v>#VALUE!</v>
      </c>
      <c r="Z325" s="21" t="str">
        <f>IF(F325="","",V325/'Parameters from R'!$D$25)</f>
        <v/>
      </c>
      <c r="AA325" s="21" t="str">
        <f t="shared" si="221"/>
        <v/>
      </c>
      <c r="AB325" s="21" t="str">
        <f t="shared" si="222"/>
        <v/>
      </c>
      <c r="AD325" s="21" t="str">
        <f>IF(G325="","",X325/'Parameters from R'!$F$25)</f>
        <v/>
      </c>
      <c r="AE325" s="21" t="str">
        <f t="shared" si="223"/>
        <v/>
      </c>
      <c r="AF325" s="21" t="str">
        <f t="shared" si="224"/>
        <v/>
      </c>
      <c r="AI325" s="49" t="str">
        <f t="shared" si="225"/>
        <v/>
      </c>
      <c r="AJ325" s="49" t="str">
        <f t="shared" si="226"/>
        <v/>
      </c>
      <c r="AL325" s="48" t="str">
        <f t="shared" si="227"/>
        <v/>
      </c>
      <c r="AM325" s="45" t="str">
        <f t="shared" si="188"/>
        <v/>
      </c>
      <c r="AO325" s="60" t="str">
        <f t="shared" si="189"/>
        <v/>
      </c>
      <c r="AP325" s="60" t="str">
        <f t="shared" si="190"/>
        <v/>
      </c>
      <c r="AQ325" s="21" t="str">
        <f t="shared" si="191"/>
        <v/>
      </c>
      <c r="AR325" s="21" t="str">
        <f t="shared" si="192"/>
        <v/>
      </c>
      <c r="AT325" s="55" t="str">
        <f t="shared" si="193"/>
        <v/>
      </c>
      <c r="AV325" s="55" t="str">
        <f t="shared" si="194"/>
        <v/>
      </c>
      <c r="AX325" s="55" t="str">
        <f t="shared" si="195"/>
        <v/>
      </c>
      <c r="AZ325" s="55" t="str">
        <f t="shared" si="196"/>
        <v/>
      </c>
      <c r="BB325" s="55" t="str">
        <f t="shared" si="197"/>
        <v/>
      </c>
      <c r="BD325" s="55" t="str">
        <f t="shared" si="198"/>
        <v/>
      </c>
      <c r="BF325" s="55" t="str">
        <f t="shared" si="199"/>
        <v/>
      </c>
      <c r="BH325" s="55" t="str">
        <f t="shared" si="200"/>
        <v/>
      </c>
      <c r="BJ325" s="56" t="str">
        <f t="shared" si="201"/>
        <v/>
      </c>
      <c r="BK325" s="57" t="str">
        <f t="shared" si="202"/>
        <v/>
      </c>
      <c r="BM325" s="57" t="str">
        <f t="shared" si="203"/>
        <v/>
      </c>
      <c r="BO325" s="57" t="str">
        <f t="shared" si="204"/>
        <v/>
      </c>
      <c r="BQ325" s="57" t="str">
        <f t="shared" si="205"/>
        <v/>
      </c>
      <c r="BS325" s="57" t="str">
        <f t="shared" si="206"/>
        <v/>
      </c>
      <c r="BU325" s="57" t="str">
        <f t="shared" si="207"/>
        <v/>
      </c>
      <c r="BW325" s="57" t="str">
        <f t="shared" si="208"/>
        <v/>
      </c>
      <c r="BY325" s="57" t="str">
        <f t="shared" si="209"/>
        <v/>
      </c>
      <c r="CA325" s="58" t="str">
        <f t="shared" si="210"/>
        <v/>
      </c>
      <c r="CB325" s="59" t="str">
        <f t="shared" si="228"/>
        <v/>
      </c>
      <c r="CG325" s="49" t="e">
        <f t="shared" si="229"/>
        <v>#N/A</v>
      </c>
      <c r="CH325" s="49" t="e">
        <f t="shared" si="230"/>
        <v>#N/A</v>
      </c>
      <c r="CJ325" s="49" t="e">
        <f t="shared" si="231"/>
        <v>#N/A</v>
      </c>
      <c r="CK325" s="49" t="e">
        <f t="shared" si="232"/>
        <v>#N/A</v>
      </c>
    </row>
    <row r="326" spans="2:89" x14ac:dyDescent="0.3">
      <c r="B326" s="21">
        <f>IF('INPUT and DIAGNOSIS'!B32="","",'INPUT and DIAGNOSIS'!B32)</f>
        <v>28</v>
      </c>
      <c r="C326" s="21" t="str">
        <f>IF('INPUT and DIAGNOSIS'!C32="","",'INPUT and DIAGNOSIS'!C32)</f>
        <v/>
      </c>
      <c r="D326" s="21" t="str">
        <f>IF('INPUT and DIAGNOSIS'!D32="","",IF(AND('INPUT and DIAGNOSIS'!C32&lt;42,'INPUT and DIAGNOSIS'!D32&lt;10),10,IF(AND('INPUT and DIAGNOSIS'!C32&lt;68,'INPUT and DIAGNOSIS'!D32&lt;8),8,'INPUT and DIAGNOSIS'!D32)))</f>
        <v/>
      </c>
      <c r="E326" s="21" t="str">
        <f>IF('INPUT and DIAGNOSIS'!E32="","",IF('INPUT and DIAGNOSIS'!E32="M",0,IF('INPUT and DIAGNOSIS'!E32="F",1,"Missing/Wrong")))</f>
        <v/>
      </c>
      <c r="F326" s="21" t="str">
        <f>IF('INPUT and DIAGNOSIS'!F32="","",'INPUT and DIAGNOSIS'!F32)</f>
        <v/>
      </c>
      <c r="G326" s="21" t="str">
        <f>IF('INPUT and DIAGNOSIS'!G32="","",'INPUT and DIAGNOSIS'!G32)</f>
        <v/>
      </c>
      <c r="H326" s="38" t="str">
        <f t="shared" si="211"/>
        <v/>
      </c>
      <c r="I326" s="49" t="str">
        <f>IF('INPUT and DIAGNOSIS'!D32="","",IF(AND('INPUT and DIAGNOSIS'!C32&lt;42,'INPUT and DIAGNOSIS'!D32&lt;10),10,IF(AND('INPUT and DIAGNOSIS'!C32&lt;68,'INPUT and DIAGNOSIS'!D32&lt;8),8,"")))</f>
        <v/>
      </c>
      <c r="J326" t="e">
        <f t="shared" si="233"/>
        <v>#VALUE!</v>
      </c>
      <c r="K326" t="e">
        <f t="shared" si="212"/>
        <v>#VALUE!</v>
      </c>
      <c r="L326" s="33" t="e">
        <f t="shared" si="213"/>
        <v>#VALUE!</v>
      </c>
      <c r="M326" t="e">
        <f t="shared" si="214"/>
        <v>#VALUE!</v>
      </c>
      <c r="O326" s="33" t="e">
        <f t="shared" si="215"/>
        <v>#VALUE!</v>
      </c>
      <c r="P326" s="33" t="e">
        <f t="shared" si="216"/>
        <v>#VALUE!</v>
      </c>
      <c r="Q326" s="33" t="e">
        <f t="shared" si="217"/>
        <v>#VALUE!</v>
      </c>
      <c r="S326" t="e">
        <f>'Parameters from R'!D$17+'Parameters from R'!D$18*Computation!$O326+'Parameters from R'!D$19*Computation!$P326+'Parameters from R'!D$20*Computation!$O326*Computation!$P326+'Parameters from R'!D$21*Computation!$Q326+'Parameters from R'!D$22*Computation!$O326*Computation!$Q326+'Parameters from R'!D$23*Computation!$P326*Computation!$Q326+'Parameters from R'!D$24*Computation!$O326*Computation!$P326*Computation!$Q326</f>
        <v>#VALUE!</v>
      </c>
      <c r="T326" t="e">
        <f>'Parameters from R'!E$17+'Parameters from R'!E$18*Computation!$O326+'Parameters from R'!E$19*Computation!$P326+'Parameters from R'!E$20*Computation!$O326*Computation!$P326+'Parameters from R'!E$21*Computation!$Q326+'Parameters from R'!E$22*Computation!$O326*Computation!$Q326+'Parameters from R'!E$23*Computation!$P326*Computation!$Q326+'Parameters from R'!E$24*Computation!$O326*Computation!$P326*Computation!$Q326</f>
        <v>#VALUE!</v>
      </c>
      <c r="U326" t="e">
        <f>'Parameters from R'!F$17+'Parameters from R'!F$18*Computation!$O326+'Parameters from R'!F$19*Computation!$P326+'Parameters from R'!F$20*Computation!$O326*Computation!$P326+'Parameters from R'!F$21*Computation!$Q326+'Parameters from R'!F$22*Computation!$O326*Computation!$Q326+'Parameters from R'!F$23*Computation!$P326*Computation!$Q326+'Parameters from R'!F$24*Computation!$O326*Computation!$P326*Computation!$Q326</f>
        <v>#VALUE!</v>
      </c>
      <c r="V326" t="e">
        <f t="shared" si="218"/>
        <v>#VALUE!</v>
      </c>
      <c r="W326" t="e">
        <f t="shared" si="219"/>
        <v>#VALUE!</v>
      </c>
      <c r="X326" t="e">
        <f t="shared" si="220"/>
        <v>#VALUE!</v>
      </c>
      <c r="Z326" s="21" t="str">
        <f>IF(F326="","",V326/'Parameters from R'!$D$25)</f>
        <v/>
      </c>
      <c r="AA326" s="21" t="str">
        <f t="shared" si="221"/>
        <v/>
      </c>
      <c r="AB326" s="21" t="str">
        <f t="shared" si="222"/>
        <v/>
      </c>
      <c r="AD326" s="21" t="str">
        <f>IF(G326="","",X326/'Parameters from R'!$F$25)</f>
        <v/>
      </c>
      <c r="AE326" s="21" t="str">
        <f t="shared" si="223"/>
        <v/>
      </c>
      <c r="AF326" s="21" t="str">
        <f t="shared" si="224"/>
        <v/>
      </c>
      <c r="AI326" s="49" t="str">
        <f t="shared" si="225"/>
        <v/>
      </c>
      <c r="AJ326" s="49" t="str">
        <f t="shared" si="226"/>
        <v/>
      </c>
      <c r="AL326" s="48" t="str">
        <f t="shared" si="227"/>
        <v/>
      </c>
      <c r="AM326" s="45" t="str">
        <f t="shared" si="188"/>
        <v/>
      </c>
      <c r="AO326" s="60" t="str">
        <f t="shared" si="189"/>
        <v/>
      </c>
      <c r="AP326" s="60" t="str">
        <f t="shared" si="190"/>
        <v/>
      </c>
      <c r="AQ326" s="21" t="str">
        <f t="shared" si="191"/>
        <v/>
      </c>
      <c r="AR326" s="21" t="str">
        <f t="shared" si="192"/>
        <v/>
      </c>
      <c r="AT326" s="55" t="str">
        <f t="shared" si="193"/>
        <v/>
      </c>
      <c r="AV326" s="55" t="str">
        <f t="shared" si="194"/>
        <v/>
      </c>
      <c r="AX326" s="55" t="str">
        <f t="shared" si="195"/>
        <v/>
      </c>
      <c r="AZ326" s="55" t="str">
        <f t="shared" si="196"/>
        <v/>
      </c>
      <c r="BB326" s="55" t="str">
        <f t="shared" si="197"/>
        <v/>
      </c>
      <c r="BD326" s="55" t="str">
        <f t="shared" si="198"/>
        <v/>
      </c>
      <c r="BF326" s="55" t="str">
        <f t="shared" si="199"/>
        <v/>
      </c>
      <c r="BH326" s="55" t="str">
        <f t="shared" si="200"/>
        <v/>
      </c>
      <c r="BJ326" s="56" t="str">
        <f t="shared" si="201"/>
        <v/>
      </c>
      <c r="BK326" s="57" t="str">
        <f t="shared" si="202"/>
        <v/>
      </c>
      <c r="BM326" s="57" t="str">
        <f t="shared" si="203"/>
        <v/>
      </c>
      <c r="BO326" s="57" t="str">
        <f t="shared" si="204"/>
        <v/>
      </c>
      <c r="BQ326" s="57" t="str">
        <f t="shared" si="205"/>
        <v/>
      </c>
      <c r="BS326" s="57" t="str">
        <f t="shared" si="206"/>
        <v/>
      </c>
      <c r="BU326" s="57" t="str">
        <f t="shared" si="207"/>
        <v/>
      </c>
      <c r="BW326" s="57" t="str">
        <f t="shared" si="208"/>
        <v/>
      </c>
      <c r="BY326" s="57" t="str">
        <f t="shared" si="209"/>
        <v/>
      </c>
      <c r="CA326" s="58" t="str">
        <f t="shared" si="210"/>
        <v/>
      </c>
      <c r="CB326" s="59" t="str">
        <f t="shared" si="228"/>
        <v/>
      </c>
      <c r="CG326" s="49" t="e">
        <f t="shared" si="229"/>
        <v>#N/A</v>
      </c>
      <c r="CH326" s="49" t="e">
        <f t="shared" si="230"/>
        <v>#N/A</v>
      </c>
      <c r="CJ326" s="49" t="e">
        <f t="shared" si="231"/>
        <v>#N/A</v>
      </c>
      <c r="CK326" s="49" t="e">
        <f t="shared" si="232"/>
        <v>#N/A</v>
      </c>
    </row>
    <row r="327" spans="2:89" x14ac:dyDescent="0.3">
      <c r="B327" s="21">
        <f>IF('INPUT and DIAGNOSIS'!B33="","",'INPUT and DIAGNOSIS'!B33)</f>
        <v>29</v>
      </c>
      <c r="C327" s="21" t="str">
        <f>IF('INPUT and DIAGNOSIS'!C33="","",'INPUT and DIAGNOSIS'!C33)</f>
        <v/>
      </c>
      <c r="D327" s="21" t="str">
        <f>IF('INPUT and DIAGNOSIS'!D33="","",IF(AND('INPUT and DIAGNOSIS'!C33&lt;42,'INPUT and DIAGNOSIS'!D33&lt;10),10,IF(AND('INPUT and DIAGNOSIS'!C33&lt;68,'INPUT and DIAGNOSIS'!D33&lt;8),8,'INPUT and DIAGNOSIS'!D33)))</f>
        <v/>
      </c>
      <c r="E327" s="21" t="str">
        <f>IF('INPUT and DIAGNOSIS'!E33="","",IF('INPUT and DIAGNOSIS'!E33="M",0,IF('INPUT and DIAGNOSIS'!E33="F",1,"Missing/Wrong")))</f>
        <v/>
      </c>
      <c r="F327" s="21" t="str">
        <f>IF('INPUT and DIAGNOSIS'!F33="","",'INPUT and DIAGNOSIS'!F33)</f>
        <v/>
      </c>
      <c r="G327" s="21" t="str">
        <f>IF('INPUT and DIAGNOSIS'!G33="","",'INPUT and DIAGNOSIS'!G33)</f>
        <v/>
      </c>
      <c r="H327" s="38" t="str">
        <f t="shared" si="211"/>
        <v/>
      </c>
      <c r="I327" s="49" t="str">
        <f>IF('INPUT and DIAGNOSIS'!D33="","",IF(AND('INPUT and DIAGNOSIS'!C33&lt;42,'INPUT and DIAGNOSIS'!D33&lt;10),10,IF(AND('INPUT and DIAGNOSIS'!C33&lt;68,'INPUT and DIAGNOSIS'!D33&lt;8),8,"")))</f>
        <v/>
      </c>
      <c r="J327" t="e">
        <f t="shared" si="233"/>
        <v>#VALUE!</v>
      </c>
      <c r="K327" t="e">
        <f t="shared" si="212"/>
        <v>#VALUE!</v>
      </c>
      <c r="L327" s="33" t="e">
        <f t="shared" si="213"/>
        <v>#VALUE!</v>
      </c>
      <c r="M327" t="e">
        <f t="shared" si="214"/>
        <v>#VALUE!</v>
      </c>
      <c r="O327" s="33" t="e">
        <f t="shared" si="215"/>
        <v>#VALUE!</v>
      </c>
      <c r="P327" s="33" t="e">
        <f t="shared" si="216"/>
        <v>#VALUE!</v>
      </c>
      <c r="Q327" s="33" t="e">
        <f t="shared" si="217"/>
        <v>#VALUE!</v>
      </c>
      <c r="S327" t="e">
        <f>'Parameters from R'!D$17+'Parameters from R'!D$18*Computation!$O327+'Parameters from R'!D$19*Computation!$P327+'Parameters from R'!D$20*Computation!$O327*Computation!$P327+'Parameters from R'!D$21*Computation!$Q327+'Parameters from R'!D$22*Computation!$O327*Computation!$Q327+'Parameters from R'!D$23*Computation!$P327*Computation!$Q327+'Parameters from R'!D$24*Computation!$O327*Computation!$P327*Computation!$Q327</f>
        <v>#VALUE!</v>
      </c>
      <c r="T327" t="e">
        <f>'Parameters from R'!E$17+'Parameters from R'!E$18*Computation!$O327+'Parameters from R'!E$19*Computation!$P327+'Parameters from R'!E$20*Computation!$O327*Computation!$P327+'Parameters from R'!E$21*Computation!$Q327+'Parameters from R'!E$22*Computation!$O327*Computation!$Q327+'Parameters from R'!E$23*Computation!$P327*Computation!$Q327+'Parameters from R'!E$24*Computation!$O327*Computation!$P327*Computation!$Q327</f>
        <v>#VALUE!</v>
      </c>
      <c r="U327" t="e">
        <f>'Parameters from R'!F$17+'Parameters from R'!F$18*Computation!$O327+'Parameters from R'!F$19*Computation!$P327+'Parameters from R'!F$20*Computation!$O327*Computation!$P327+'Parameters from R'!F$21*Computation!$Q327+'Parameters from R'!F$22*Computation!$O327*Computation!$Q327+'Parameters from R'!F$23*Computation!$P327*Computation!$Q327+'Parameters from R'!F$24*Computation!$O327*Computation!$P327*Computation!$Q327</f>
        <v>#VALUE!</v>
      </c>
      <c r="V327" t="e">
        <f t="shared" si="218"/>
        <v>#VALUE!</v>
      </c>
      <c r="W327" t="e">
        <f t="shared" si="219"/>
        <v>#VALUE!</v>
      </c>
      <c r="X327" t="e">
        <f t="shared" si="220"/>
        <v>#VALUE!</v>
      </c>
      <c r="Z327" s="21" t="str">
        <f>IF(F327="","",V327/'Parameters from R'!$D$25)</f>
        <v/>
      </c>
      <c r="AA327" s="21" t="str">
        <f t="shared" si="221"/>
        <v/>
      </c>
      <c r="AB327" s="21" t="str">
        <f t="shared" si="222"/>
        <v/>
      </c>
      <c r="AD327" s="21" t="str">
        <f>IF(G327="","",X327/'Parameters from R'!$F$25)</f>
        <v/>
      </c>
      <c r="AE327" s="21" t="str">
        <f t="shared" si="223"/>
        <v/>
      </c>
      <c r="AF327" s="21" t="str">
        <f t="shared" si="224"/>
        <v/>
      </c>
      <c r="AI327" s="49" t="str">
        <f t="shared" si="225"/>
        <v/>
      </c>
      <c r="AJ327" s="49" t="str">
        <f t="shared" si="226"/>
        <v/>
      </c>
      <c r="AL327" s="48" t="str">
        <f t="shared" si="227"/>
        <v/>
      </c>
      <c r="AM327" s="45" t="str">
        <f t="shared" si="188"/>
        <v/>
      </c>
      <c r="AO327" s="60" t="str">
        <f t="shared" si="189"/>
        <v/>
      </c>
      <c r="AP327" s="60" t="str">
        <f t="shared" si="190"/>
        <v/>
      </c>
      <c r="AQ327" s="21" t="str">
        <f t="shared" si="191"/>
        <v/>
      </c>
      <c r="AR327" s="21" t="str">
        <f t="shared" si="192"/>
        <v/>
      </c>
      <c r="AT327" s="55" t="str">
        <f t="shared" si="193"/>
        <v/>
      </c>
      <c r="AV327" s="55" t="str">
        <f t="shared" si="194"/>
        <v/>
      </c>
      <c r="AX327" s="55" t="str">
        <f t="shared" si="195"/>
        <v/>
      </c>
      <c r="AZ327" s="55" t="str">
        <f t="shared" si="196"/>
        <v/>
      </c>
      <c r="BB327" s="55" t="str">
        <f t="shared" si="197"/>
        <v/>
      </c>
      <c r="BD327" s="55" t="str">
        <f t="shared" si="198"/>
        <v/>
      </c>
      <c r="BF327" s="55" t="str">
        <f t="shared" si="199"/>
        <v/>
      </c>
      <c r="BH327" s="55" t="str">
        <f t="shared" si="200"/>
        <v/>
      </c>
      <c r="BJ327" s="56" t="str">
        <f t="shared" si="201"/>
        <v/>
      </c>
      <c r="BK327" s="57" t="str">
        <f t="shared" si="202"/>
        <v/>
      </c>
      <c r="BM327" s="57" t="str">
        <f t="shared" si="203"/>
        <v/>
      </c>
      <c r="BO327" s="57" t="str">
        <f t="shared" si="204"/>
        <v/>
      </c>
      <c r="BQ327" s="57" t="str">
        <f t="shared" si="205"/>
        <v/>
      </c>
      <c r="BS327" s="57" t="str">
        <f t="shared" si="206"/>
        <v/>
      </c>
      <c r="BU327" s="57" t="str">
        <f t="shared" si="207"/>
        <v/>
      </c>
      <c r="BW327" s="57" t="str">
        <f t="shared" si="208"/>
        <v/>
      </c>
      <c r="BY327" s="57" t="str">
        <f t="shared" si="209"/>
        <v/>
      </c>
      <c r="CA327" s="58" t="str">
        <f t="shared" si="210"/>
        <v/>
      </c>
      <c r="CB327" s="59" t="str">
        <f t="shared" si="228"/>
        <v/>
      </c>
      <c r="CG327" s="49" t="e">
        <f t="shared" si="229"/>
        <v>#N/A</v>
      </c>
      <c r="CH327" s="49" t="e">
        <f t="shared" si="230"/>
        <v>#N/A</v>
      </c>
      <c r="CJ327" s="49" t="e">
        <f t="shared" si="231"/>
        <v>#N/A</v>
      </c>
      <c r="CK327" s="49" t="e">
        <f t="shared" si="232"/>
        <v>#N/A</v>
      </c>
    </row>
    <row r="328" spans="2:89" x14ac:dyDescent="0.3">
      <c r="B328" s="21">
        <f>IF('INPUT and DIAGNOSIS'!B34="","",'INPUT and DIAGNOSIS'!B34)</f>
        <v>30</v>
      </c>
      <c r="C328" s="21" t="str">
        <f>IF('INPUT and DIAGNOSIS'!C34="","",'INPUT and DIAGNOSIS'!C34)</f>
        <v/>
      </c>
      <c r="D328" s="21" t="str">
        <f>IF('INPUT and DIAGNOSIS'!D34="","",IF(AND('INPUT and DIAGNOSIS'!C34&lt;42,'INPUT and DIAGNOSIS'!D34&lt;10),10,IF(AND('INPUT and DIAGNOSIS'!C34&lt;68,'INPUT and DIAGNOSIS'!D34&lt;8),8,'INPUT and DIAGNOSIS'!D34)))</f>
        <v/>
      </c>
      <c r="E328" s="21" t="str">
        <f>IF('INPUT and DIAGNOSIS'!E34="","",IF('INPUT and DIAGNOSIS'!E34="M",0,IF('INPUT and DIAGNOSIS'!E34="F",1,"Missing/Wrong")))</f>
        <v/>
      </c>
      <c r="F328" s="21" t="str">
        <f>IF('INPUT and DIAGNOSIS'!F34="","",'INPUT and DIAGNOSIS'!F34)</f>
        <v/>
      </c>
      <c r="G328" s="21" t="str">
        <f>IF('INPUT and DIAGNOSIS'!G34="","",'INPUT and DIAGNOSIS'!G34)</f>
        <v/>
      </c>
      <c r="H328" s="38" t="str">
        <f t="shared" si="211"/>
        <v/>
      </c>
      <c r="I328" s="49" t="str">
        <f>IF('INPUT and DIAGNOSIS'!D34="","",IF(AND('INPUT and DIAGNOSIS'!C34&lt;42,'INPUT and DIAGNOSIS'!D34&lt;10),10,IF(AND('INPUT and DIAGNOSIS'!C34&lt;68,'INPUT and DIAGNOSIS'!D34&lt;8),8,"")))</f>
        <v/>
      </c>
      <c r="J328" t="e">
        <f t="shared" si="233"/>
        <v>#VALUE!</v>
      </c>
      <c r="K328" t="e">
        <f t="shared" si="212"/>
        <v>#VALUE!</v>
      </c>
      <c r="L328" s="33" t="e">
        <f t="shared" si="213"/>
        <v>#VALUE!</v>
      </c>
      <c r="M328" t="e">
        <f t="shared" si="214"/>
        <v>#VALUE!</v>
      </c>
      <c r="O328" s="33" t="e">
        <f t="shared" si="215"/>
        <v>#VALUE!</v>
      </c>
      <c r="P328" s="33" t="e">
        <f t="shared" si="216"/>
        <v>#VALUE!</v>
      </c>
      <c r="Q328" s="33" t="e">
        <f t="shared" si="217"/>
        <v>#VALUE!</v>
      </c>
      <c r="S328" t="e">
        <f>'Parameters from R'!D$17+'Parameters from R'!D$18*Computation!$O328+'Parameters from R'!D$19*Computation!$P328+'Parameters from R'!D$20*Computation!$O328*Computation!$P328+'Parameters from R'!D$21*Computation!$Q328+'Parameters from R'!D$22*Computation!$O328*Computation!$Q328+'Parameters from R'!D$23*Computation!$P328*Computation!$Q328+'Parameters from R'!D$24*Computation!$O328*Computation!$P328*Computation!$Q328</f>
        <v>#VALUE!</v>
      </c>
      <c r="T328" t="e">
        <f>'Parameters from R'!E$17+'Parameters from R'!E$18*Computation!$O328+'Parameters from R'!E$19*Computation!$P328+'Parameters from R'!E$20*Computation!$O328*Computation!$P328+'Parameters from R'!E$21*Computation!$Q328+'Parameters from R'!E$22*Computation!$O328*Computation!$Q328+'Parameters from R'!E$23*Computation!$P328*Computation!$Q328+'Parameters from R'!E$24*Computation!$O328*Computation!$P328*Computation!$Q328</f>
        <v>#VALUE!</v>
      </c>
      <c r="U328" t="e">
        <f>'Parameters from R'!F$17+'Parameters from R'!F$18*Computation!$O328+'Parameters from R'!F$19*Computation!$P328+'Parameters from R'!F$20*Computation!$O328*Computation!$P328+'Parameters from R'!F$21*Computation!$Q328+'Parameters from R'!F$22*Computation!$O328*Computation!$Q328+'Parameters from R'!F$23*Computation!$P328*Computation!$Q328+'Parameters from R'!F$24*Computation!$O328*Computation!$P328*Computation!$Q328</f>
        <v>#VALUE!</v>
      </c>
      <c r="V328" t="e">
        <f t="shared" si="218"/>
        <v>#VALUE!</v>
      </c>
      <c r="W328" t="e">
        <f t="shared" si="219"/>
        <v>#VALUE!</v>
      </c>
      <c r="X328" t="e">
        <f t="shared" si="220"/>
        <v>#VALUE!</v>
      </c>
      <c r="Z328" s="21" t="str">
        <f>IF(F328="","",V328/'Parameters from R'!$D$25)</f>
        <v/>
      </c>
      <c r="AA328" s="21" t="str">
        <f t="shared" si="221"/>
        <v/>
      </c>
      <c r="AB328" s="21" t="str">
        <f t="shared" si="222"/>
        <v/>
      </c>
      <c r="AD328" s="21" t="str">
        <f>IF(G328="","",X328/'Parameters from R'!$F$25)</f>
        <v/>
      </c>
      <c r="AE328" s="21" t="str">
        <f t="shared" si="223"/>
        <v/>
      </c>
      <c r="AF328" s="21" t="str">
        <f t="shared" si="224"/>
        <v/>
      </c>
      <c r="AI328" s="49" t="str">
        <f t="shared" si="225"/>
        <v/>
      </c>
      <c r="AJ328" s="49" t="str">
        <f t="shared" si="226"/>
        <v/>
      </c>
      <c r="AL328" s="48" t="str">
        <f t="shared" si="227"/>
        <v/>
      </c>
      <c r="AM328" s="45" t="str">
        <f t="shared" si="188"/>
        <v/>
      </c>
      <c r="AO328" s="60" t="str">
        <f t="shared" si="189"/>
        <v/>
      </c>
      <c r="AP328" s="60" t="str">
        <f t="shared" si="190"/>
        <v/>
      </c>
      <c r="AQ328" s="21" t="str">
        <f t="shared" si="191"/>
        <v/>
      </c>
      <c r="AR328" s="21" t="str">
        <f t="shared" si="192"/>
        <v/>
      </c>
      <c r="AT328" s="55" t="str">
        <f t="shared" si="193"/>
        <v/>
      </c>
      <c r="AV328" s="55" t="str">
        <f t="shared" si="194"/>
        <v/>
      </c>
      <c r="AX328" s="55" t="str">
        <f t="shared" si="195"/>
        <v/>
      </c>
      <c r="AZ328" s="55" t="str">
        <f t="shared" si="196"/>
        <v/>
      </c>
      <c r="BB328" s="55" t="str">
        <f t="shared" si="197"/>
        <v/>
      </c>
      <c r="BD328" s="55" t="str">
        <f t="shared" si="198"/>
        <v/>
      </c>
      <c r="BF328" s="55" t="str">
        <f t="shared" si="199"/>
        <v/>
      </c>
      <c r="BH328" s="55" t="str">
        <f t="shared" si="200"/>
        <v/>
      </c>
      <c r="BJ328" s="56" t="str">
        <f t="shared" si="201"/>
        <v/>
      </c>
      <c r="BK328" s="57" t="str">
        <f t="shared" si="202"/>
        <v/>
      </c>
      <c r="BM328" s="57" t="str">
        <f t="shared" si="203"/>
        <v/>
      </c>
      <c r="BO328" s="57" t="str">
        <f t="shared" si="204"/>
        <v/>
      </c>
      <c r="BQ328" s="57" t="str">
        <f t="shared" si="205"/>
        <v/>
      </c>
      <c r="BS328" s="57" t="str">
        <f t="shared" si="206"/>
        <v/>
      </c>
      <c r="BU328" s="57" t="str">
        <f t="shared" si="207"/>
        <v/>
      </c>
      <c r="BW328" s="57" t="str">
        <f t="shared" si="208"/>
        <v/>
      </c>
      <c r="BY328" s="57" t="str">
        <f t="shared" si="209"/>
        <v/>
      </c>
      <c r="CA328" s="58" t="str">
        <f t="shared" si="210"/>
        <v/>
      </c>
      <c r="CB328" s="59" t="str">
        <f t="shared" si="228"/>
        <v/>
      </c>
      <c r="CG328" s="49" t="e">
        <f t="shared" si="229"/>
        <v>#N/A</v>
      </c>
      <c r="CH328" s="49" t="e">
        <f t="shared" si="230"/>
        <v>#N/A</v>
      </c>
      <c r="CJ328" s="49" t="e">
        <f t="shared" si="231"/>
        <v>#N/A</v>
      </c>
      <c r="CK328" s="49" t="e">
        <f t="shared" si="232"/>
        <v>#N/A</v>
      </c>
    </row>
    <row r="329" spans="2:89" x14ac:dyDescent="0.3">
      <c r="B329" s="21">
        <f>IF('INPUT and DIAGNOSIS'!B35="","",'INPUT and DIAGNOSIS'!B35)</f>
        <v>31</v>
      </c>
      <c r="C329" s="21" t="str">
        <f>IF('INPUT and DIAGNOSIS'!C35="","",'INPUT and DIAGNOSIS'!C35)</f>
        <v/>
      </c>
      <c r="D329" s="21" t="str">
        <f>IF('INPUT and DIAGNOSIS'!D35="","",IF(AND('INPUT and DIAGNOSIS'!C35&lt;42,'INPUT and DIAGNOSIS'!D35&lt;10),10,IF(AND('INPUT and DIAGNOSIS'!C35&lt;68,'INPUT and DIAGNOSIS'!D35&lt;8),8,'INPUT and DIAGNOSIS'!D35)))</f>
        <v/>
      </c>
      <c r="E329" s="21" t="str">
        <f>IF('INPUT and DIAGNOSIS'!E35="","",IF('INPUT and DIAGNOSIS'!E35="M",0,IF('INPUT and DIAGNOSIS'!E35="F",1,"Missing/Wrong")))</f>
        <v/>
      </c>
      <c r="F329" s="21" t="str">
        <f>IF('INPUT and DIAGNOSIS'!F35="","",'INPUT and DIAGNOSIS'!F35)</f>
        <v/>
      </c>
      <c r="G329" s="21" t="str">
        <f>IF('INPUT and DIAGNOSIS'!G35="","",'INPUT and DIAGNOSIS'!G35)</f>
        <v/>
      </c>
      <c r="H329" s="38" t="str">
        <f t="shared" si="211"/>
        <v/>
      </c>
      <c r="I329" s="49" t="str">
        <f>IF('INPUT and DIAGNOSIS'!D35="","",IF(AND('INPUT and DIAGNOSIS'!C35&lt;42,'INPUT and DIAGNOSIS'!D35&lt;10),10,IF(AND('INPUT and DIAGNOSIS'!C35&lt;68,'INPUT and DIAGNOSIS'!D35&lt;8),8,"")))</f>
        <v/>
      </c>
      <c r="J329" t="e">
        <f t="shared" si="233"/>
        <v>#VALUE!</v>
      </c>
      <c r="K329" t="e">
        <f t="shared" si="212"/>
        <v>#VALUE!</v>
      </c>
      <c r="L329" s="33" t="e">
        <f t="shared" si="213"/>
        <v>#VALUE!</v>
      </c>
      <c r="M329" t="e">
        <f t="shared" si="214"/>
        <v>#VALUE!</v>
      </c>
      <c r="O329" s="33" t="e">
        <f t="shared" si="215"/>
        <v>#VALUE!</v>
      </c>
      <c r="P329" s="33" t="e">
        <f t="shared" si="216"/>
        <v>#VALUE!</v>
      </c>
      <c r="Q329" s="33" t="e">
        <f t="shared" si="217"/>
        <v>#VALUE!</v>
      </c>
      <c r="S329" t="e">
        <f>'Parameters from R'!D$17+'Parameters from R'!D$18*Computation!$O329+'Parameters from R'!D$19*Computation!$P329+'Parameters from R'!D$20*Computation!$O329*Computation!$P329+'Parameters from R'!D$21*Computation!$Q329+'Parameters from R'!D$22*Computation!$O329*Computation!$Q329+'Parameters from R'!D$23*Computation!$P329*Computation!$Q329+'Parameters from R'!D$24*Computation!$O329*Computation!$P329*Computation!$Q329</f>
        <v>#VALUE!</v>
      </c>
      <c r="T329" t="e">
        <f>'Parameters from R'!E$17+'Parameters from R'!E$18*Computation!$O329+'Parameters from R'!E$19*Computation!$P329+'Parameters from R'!E$20*Computation!$O329*Computation!$P329+'Parameters from R'!E$21*Computation!$Q329+'Parameters from R'!E$22*Computation!$O329*Computation!$Q329+'Parameters from R'!E$23*Computation!$P329*Computation!$Q329+'Parameters from R'!E$24*Computation!$O329*Computation!$P329*Computation!$Q329</f>
        <v>#VALUE!</v>
      </c>
      <c r="U329" t="e">
        <f>'Parameters from R'!F$17+'Parameters from R'!F$18*Computation!$O329+'Parameters from R'!F$19*Computation!$P329+'Parameters from R'!F$20*Computation!$O329*Computation!$P329+'Parameters from R'!F$21*Computation!$Q329+'Parameters from R'!F$22*Computation!$O329*Computation!$Q329+'Parameters from R'!F$23*Computation!$P329*Computation!$Q329+'Parameters from R'!F$24*Computation!$O329*Computation!$P329*Computation!$Q329</f>
        <v>#VALUE!</v>
      </c>
      <c r="V329" t="e">
        <f t="shared" si="218"/>
        <v>#VALUE!</v>
      </c>
      <c r="W329" t="e">
        <f t="shared" si="219"/>
        <v>#VALUE!</v>
      </c>
      <c r="X329" t="e">
        <f t="shared" si="220"/>
        <v>#VALUE!</v>
      </c>
      <c r="Z329" s="21" t="str">
        <f>IF(F329="","",V329/'Parameters from R'!$D$25)</f>
        <v/>
      </c>
      <c r="AA329" s="21" t="str">
        <f t="shared" si="221"/>
        <v/>
      </c>
      <c r="AB329" s="21" t="str">
        <f t="shared" si="222"/>
        <v/>
      </c>
      <c r="AD329" s="21" t="str">
        <f>IF(G329="","",X329/'Parameters from R'!$F$25)</f>
        <v/>
      </c>
      <c r="AE329" s="21" t="str">
        <f t="shared" si="223"/>
        <v/>
      </c>
      <c r="AF329" s="21" t="str">
        <f t="shared" si="224"/>
        <v/>
      </c>
      <c r="AI329" s="49" t="str">
        <f t="shared" si="225"/>
        <v/>
      </c>
      <c r="AJ329" s="49" t="str">
        <f t="shared" si="226"/>
        <v/>
      </c>
      <c r="AL329" s="48" t="str">
        <f t="shared" si="227"/>
        <v/>
      </c>
      <c r="AM329" s="45" t="str">
        <f t="shared" si="188"/>
        <v/>
      </c>
      <c r="AO329" s="60" t="str">
        <f t="shared" si="189"/>
        <v/>
      </c>
      <c r="AP329" s="60" t="str">
        <f t="shared" si="190"/>
        <v/>
      </c>
      <c r="AQ329" s="21" t="str">
        <f t="shared" si="191"/>
        <v/>
      </c>
      <c r="AR329" s="21" t="str">
        <f t="shared" si="192"/>
        <v/>
      </c>
      <c r="AT329" s="55" t="str">
        <f t="shared" si="193"/>
        <v/>
      </c>
      <c r="AV329" s="55" t="str">
        <f t="shared" si="194"/>
        <v/>
      </c>
      <c r="AX329" s="55" t="str">
        <f t="shared" si="195"/>
        <v/>
      </c>
      <c r="AZ329" s="55" t="str">
        <f t="shared" si="196"/>
        <v/>
      </c>
      <c r="BB329" s="55" t="str">
        <f t="shared" si="197"/>
        <v/>
      </c>
      <c r="BD329" s="55" t="str">
        <f t="shared" si="198"/>
        <v/>
      </c>
      <c r="BF329" s="55" t="str">
        <f t="shared" si="199"/>
        <v/>
      </c>
      <c r="BH329" s="55" t="str">
        <f t="shared" si="200"/>
        <v/>
      </c>
      <c r="BJ329" s="56" t="str">
        <f t="shared" si="201"/>
        <v/>
      </c>
      <c r="BK329" s="57" t="str">
        <f t="shared" si="202"/>
        <v/>
      </c>
      <c r="BM329" s="57" t="str">
        <f t="shared" si="203"/>
        <v/>
      </c>
      <c r="BO329" s="57" t="str">
        <f t="shared" si="204"/>
        <v/>
      </c>
      <c r="BQ329" s="57" t="str">
        <f t="shared" si="205"/>
        <v/>
      </c>
      <c r="BS329" s="57" t="str">
        <f t="shared" si="206"/>
        <v/>
      </c>
      <c r="BU329" s="57" t="str">
        <f t="shared" si="207"/>
        <v/>
      </c>
      <c r="BW329" s="57" t="str">
        <f t="shared" si="208"/>
        <v/>
      </c>
      <c r="BY329" s="57" t="str">
        <f t="shared" si="209"/>
        <v/>
      </c>
      <c r="CA329" s="58" t="str">
        <f t="shared" si="210"/>
        <v/>
      </c>
      <c r="CB329" s="59" t="str">
        <f t="shared" si="228"/>
        <v/>
      </c>
      <c r="CG329" s="49" t="e">
        <f t="shared" si="229"/>
        <v>#N/A</v>
      </c>
      <c r="CH329" s="49" t="e">
        <f t="shared" si="230"/>
        <v>#N/A</v>
      </c>
      <c r="CJ329" s="49" t="e">
        <f t="shared" si="231"/>
        <v>#N/A</v>
      </c>
      <c r="CK329" s="49" t="e">
        <f t="shared" si="232"/>
        <v>#N/A</v>
      </c>
    </row>
    <row r="330" spans="2:89" x14ac:dyDescent="0.3">
      <c r="B330" s="21">
        <f>IF('INPUT and DIAGNOSIS'!B36="","",'INPUT and DIAGNOSIS'!B36)</f>
        <v>32</v>
      </c>
      <c r="C330" s="21" t="str">
        <f>IF('INPUT and DIAGNOSIS'!C36="","",'INPUT and DIAGNOSIS'!C36)</f>
        <v/>
      </c>
      <c r="D330" s="21" t="str">
        <f>IF('INPUT and DIAGNOSIS'!D36="","",IF(AND('INPUT and DIAGNOSIS'!C36&lt;42,'INPUT and DIAGNOSIS'!D36&lt;10),10,IF(AND('INPUT and DIAGNOSIS'!C36&lt;68,'INPUT and DIAGNOSIS'!D36&lt;8),8,'INPUT and DIAGNOSIS'!D36)))</f>
        <v/>
      </c>
      <c r="E330" s="21" t="str">
        <f>IF('INPUT and DIAGNOSIS'!E36="","",IF('INPUT and DIAGNOSIS'!E36="M",0,IF('INPUT and DIAGNOSIS'!E36="F",1,"Missing/Wrong")))</f>
        <v/>
      </c>
      <c r="F330" s="21" t="str">
        <f>IF('INPUT and DIAGNOSIS'!F36="","",'INPUT and DIAGNOSIS'!F36)</f>
        <v/>
      </c>
      <c r="G330" s="21" t="str">
        <f>IF('INPUT and DIAGNOSIS'!G36="","",'INPUT and DIAGNOSIS'!G36)</f>
        <v/>
      </c>
      <c r="H330" s="38" t="str">
        <f t="shared" si="211"/>
        <v/>
      </c>
      <c r="I330" s="49" t="str">
        <f>IF('INPUT and DIAGNOSIS'!D36="","",IF(AND('INPUT and DIAGNOSIS'!C36&lt;42,'INPUT and DIAGNOSIS'!D36&lt;10),10,IF(AND('INPUT and DIAGNOSIS'!C36&lt;68,'INPUT and DIAGNOSIS'!D36&lt;8),8,"")))</f>
        <v/>
      </c>
      <c r="J330" t="e">
        <f t="shared" si="233"/>
        <v>#VALUE!</v>
      </c>
      <c r="K330" t="e">
        <f t="shared" si="212"/>
        <v>#VALUE!</v>
      </c>
      <c r="L330" s="33" t="e">
        <f t="shared" si="213"/>
        <v>#VALUE!</v>
      </c>
      <c r="M330" t="e">
        <f t="shared" si="214"/>
        <v>#VALUE!</v>
      </c>
      <c r="O330" s="33" t="e">
        <f t="shared" si="215"/>
        <v>#VALUE!</v>
      </c>
      <c r="P330" s="33" t="e">
        <f t="shared" si="216"/>
        <v>#VALUE!</v>
      </c>
      <c r="Q330" s="33" t="e">
        <f t="shared" si="217"/>
        <v>#VALUE!</v>
      </c>
      <c r="S330" t="e">
        <f>'Parameters from R'!D$17+'Parameters from R'!D$18*Computation!$O330+'Parameters from R'!D$19*Computation!$P330+'Parameters from R'!D$20*Computation!$O330*Computation!$P330+'Parameters from R'!D$21*Computation!$Q330+'Parameters from R'!D$22*Computation!$O330*Computation!$Q330+'Parameters from R'!D$23*Computation!$P330*Computation!$Q330+'Parameters from R'!D$24*Computation!$O330*Computation!$P330*Computation!$Q330</f>
        <v>#VALUE!</v>
      </c>
      <c r="T330" t="e">
        <f>'Parameters from R'!E$17+'Parameters from R'!E$18*Computation!$O330+'Parameters from R'!E$19*Computation!$P330+'Parameters from R'!E$20*Computation!$O330*Computation!$P330+'Parameters from R'!E$21*Computation!$Q330+'Parameters from R'!E$22*Computation!$O330*Computation!$Q330+'Parameters from R'!E$23*Computation!$P330*Computation!$Q330+'Parameters from R'!E$24*Computation!$O330*Computation!$P330*Computation!$Q330</f>
        <v>#VALUE!</v>
      </c>
      <c r="U330" t="e">
        <f>'Parameters from R'!F$17+'Parameters from R'!F$18*Computation!$O330+'Parameters from R'!F$19*Computation!$P330+'Parameters from R'!F$20*Computation!$O330*Computation!$P330+'Parameters from R'!F$21*Computation!$Q330+'Parameters from R'!F$22*Computation!$O330*Computation!$Q330+'Parameters from R'!F$23*Computation!$P330*Computation!$Q330+'Parameters from R'!F$24*Computation!$O330*Computation!$P330*Computation!$Q330</f>
        <v>#VALUE!</v>
      </c>
      <c r="V330" t="e">
        <f t="shared" si="218"/>
        <v>#VALUE!</v>
      </c>
      <c r="W330" t="e">
        <f t="shared" si="219"/>
        <v>#VALUE!</v>
      </c>
      <c r="X330" t="e">
        <f t="shared" si="220"/>
        <v>#VALUE!</v>
      </c>
      <c r="Z330" s="21" t="str">
        <f>IF(F330="","",V330/'Parameters from R'!$D$25)</f>
        <v/>
      </c>
      <c r="AA330" s="21" t="str">
        <f t="shared" si="221"/>
        <v/>
      </c>
      <c r="AB330" s="21" t="str">
        <f t="shared" si="222"/>
        <v/>
      </c>
      <c r="AD330" s="21" t="str">
        <f>IF(G330="","",X330/'Parameters from R'!$F$25)</f>
        <v/>
      </c>
      <c r="AE330" s="21" t="str">
        <f t="shared" si="223"/>
        <v/>
      </c>
      <c r="AF330" s="21" t="str">
        <f t="shared" si="224"/>
        <v/>
      </c>
      <c r="AI330" s="49" t="str">
        <f t="shared" si="225"/>
        <v/>
      </c>
      <c r="AJ330" s="49" t="str">
        <f t="shared" si="226"/>
        <v/>
      </c>
      <c r="AL330" s="48" t="str">
        <f t="shared" si="227"/>
        <v/>
      </c>
      <c r="AM330" s="45" t="str">
        <f t="shared" si="188"/>
        <v/>
      </c>
      <c r="AO330" s="60" t="str">
        <f t="shared" si="189"/>
        <v/>
      </c>
      <c r="AP330" s="60" t="str">
        <f t="shared" si="190"/>
        <v/>
      </c>
      <c r="AQ330" s="21" t="str">
        <f t="shared" si="191"/>
        <v/>
      </c>
      <c r="AR330" s="21" t="str">
        <f t="shared" si="192"/>
        <v/>
      </c>
      <c r="AT330" s="55" t="str">
        <f t="shared" si="193"/>
        <v/>
      </c>
      <c r="AV330" s="55" t="str">
        <f t="shared" si="194"/>
        <v/>
      </c>
      <c r="AX330" s="55" t="str">
        <f t="shared" si="195"/>
        <v/>
      </c>
      <c r="AZ330" s="55" t="str">
        <f t="shared" si="196"/>
        <v/>
      </c>
      <c r="BB330" s="55" t="str">
        <f t="shared" si="197"/>
        <v/>
      </c>
      <c r="BD330" s="55" t="str">
        <f t="shared" si="198"/>
        <v/>
      </c>
      <c r="BF330" s="55" t="str">
        <f t="shared" si="199"/>
        <v/>
      </c>
      <c r="BH330" s="55" t="str">
        <f t="shared" si="200"/>
        <v/>
      </c>
      <c r="BJ330" s="56" t="str">
        <f t="shared" si="201"/>
        <v/>
      </c>
      <c r="BK330" s="57" t="str">
        <f t="shared" si="202"/>
        <v/>
      </c>
      <c r="BM330" s="57" t="str">
        <f t="shared" si="203"/>
        <v/>
      </c>
      <c r="BO330" s="57" t="str">
        <f t="shared" si="204"/>
        <v/>
      </c>
      <c r="BQ330" s="57" t="str">
        <f t="shared" si="205"/>
        <v/>
      </c>
      <c r="BS330" s="57" t="str">
        <f t="shared" si="206"/>
        <v/>
      </c>
      <c r="BU330" s="57" t="str">
        <f t="shared" si="207"/>
        <v/>
      </c>
      <c r="BW330" s="57" t="str">
        <f t="shared" si="208"/>
        <v/>
      </c>
      <c r="BY330" s="57" t="str">
        <f t="shared" si="209"/>
        <v/>
      </c>
      <c r="CA330" s="58" t="str">
        <f t="shared" si="210"/>
        <v/>
      </c>
      <c r="CB330" s="59" t="str">
        <f t="shared" si="228"/>
        <v/>
      </c>
      <c r="CG330" s="49" t="e">
        <f t="shared" si="229"/>
        <v>#N/A</v>
      </c>
      <c r="CH330" s="49" t="e">
        <f t="shared" si="230"/>
        <v>#N/A</v>
      </c>
      <c r="CJ330" s="49" t="e">
        <f t="shared" si="231"/>
        <v>#N/A</v>
      </c>
      <c r="CK330" s="49" t="e">
        <f t="shared" si="232"/>
        <v>#N/A</v>
      </c>
    </row>
    <row r="331" spans="2:89" x14ac:dyDescent="0.3">
      <c r="B331" s="21">
        <f>IF('INPUT and DIAGNOSIS'!B37="","",'INPUT and DIAGNOSIS'!B37)</f>
        <v>33</v>
      </c>
      <c r="C331" s="21" t="str">
        <f>IF('INPUT and DIAGNOSIS'!C37="","",'INPUT and DIAGNOSIS'!C37)</f>
        <v/>
      </c>
      <c r="D331" s="21" t="str">
        <f>IF('INPUT and DIAGNOSIS'!D37="","",IF(AND('INPUT and DIAGNOSIS'!C37&lt;42,'INPUT and DIAGNOSIS'!D37&lt;10),10,IF(AND('INPUT and DIAGNOSIS'!C37&lt;68,'INPUT and DIAGNOSIS'!D37&lt;8),8,'INPUT and DIAGNOSIS'!D37)))</f>
        <v/>
      </c>
      <c r="E331" s="21" t="str">
        <f>IF('INPUT and DIAGNOSIS'!E37="","",IF('INPUT and DIAGNOSIS'!E37="M",0,IF('INPUT and DIAGNOSIS'!E37="F",1,"Missing/Wrong")))</f>
        <v/>
      </c>
      <c r="F331" s="21" t="str">
        <f>IF('INPUT and DIAGNOSIS'!F37="","",'INPUT and DIAGNOSIS'!F37)</f>
        <v/>
      </c>
      <c r="G331" s="21" t="str">
        <f>IF('INPUT and DIAGNOSIS'!G37="","",'INPUT and DIAGNOSIS'!G37)</f>
        <v/>
      </c>
      <c r="H331" s="38" t="str">
        <f t="shared" si="211"/>
        <v/>
      </c>
      <c r="I331" s="49" t="str">
        <f>IF('INPUT and DIAGNOSIS'!D37="","",IF(AND('INPUT and DIAGNOSIS'!C37&lt;42,'INPUT and DIAGNOSIS'!D37&lt;10),10,IF(AND('INPUT and DIAGNOSIS'!C37&lt;68,'INPUT and DIAGNOSIS'!D37&lt;8),8,"")))</f>
        <v/>
      </c>
      <c r="J331" t="e">
        <f t="shared" si="233"/>
        <v>#VALUE!</v>
      </c>
      <c r="K331" t="e">
        <f t="shared" si="212"/>
        <v>#VALUE!</v>
      </c>
      <c r="L331" s="33" t="e">
        <f t="shared" si="213"/>
        <v>#VALUE!</v>
      </c>
      <c r="M331" t="e">
        <f t="shared" si="214"/>
        <v>#VALUE!</v>
      </c>
      <c r="O331" s="33" t="e">
        <f t="shared" si="215"/>
        <v>#VALUE!</v>
      </c>
      <c r="P331" s="33" t="e">
        <f t="shared" si="216"/>
        <v>#VALUE!</v>
      </c>
      <c r="Q331" s="33" t="e">
        <f t="shared" si="217"/>
        <v>#VALUE!</v>
      </c>
      <c r="S331" t="e">
        <f>'Parameters from R'!D$17+'Parameters from R'!D$18*Computation!$O331+'Parameters from R'!D$19*Computation!$P331+'Parameters from R'!D$20*Computation!$O331*Computation!$P331+'Parameters from R'!D$21*Computation!$Q331+'Parameters from R'!D$22*Computation!$O331*Computation!$Q331+'Parameters from R'!D$23*Computation!$P331*Computation!$Q331+'Parameters from R'!D$24*Computation!$O331*Computation!$P331*Computation!$Q331</f>
        <v>#VALUE!</v>
      </c>
      <c r="T331" t="e">
        <f>'Parameters from R'!E$17+'Parameters from R'!E$18*Computation!$O331+'Parameters from R'!E$19*Computation!$P331+'Parameters from R'!E$20*Computation!$O331*Computation!$P331+'Parameters from R'!E$21*Computation!$Q331+'Parameters from R'!E$22*Computation!$O331*Computation!$Q331+'Parameters from R'!E$23*Computation!$P331*Computation!$Q331+'Parameters from R'!E$24*Computation!$O331*Computation!$P331*Computation!$Q331</f>
        <v>#VALUE!</v>
      </c>
      <c r="U331" t="e">
        <f>'Parameters from R'!F$17+'Parameters from R'!F$18*Computation!$O331+'Parameters from R'!F$19*Computation!$P331+'Parameters from R'!F$20*Computation!$O331*Computation!$P331+'Parameters from R'!F$21*Computation!$Q331+'Parameters from R'!F$22*Computation!$O331*Computation!$Q331+'Parameters from R'!F$23*Computation!$P331*Computation!$Q331+'Parameters from R'!F$24*Computation!$O331*Computation!$P331*Computation!$Q331</f>
        <v>#VALUE!</v>
      </c>
      <c r="V331" t="e">
        <f t="shared" si="218"/>
        <v>#VALUE!</v>
      </c>
      <c r="W331" t="e">
        <f t="shared" si="219"/>
        <v>#VALUE!</v>
      </c>
      <c r="X331" t="e">
        <f t="shared" si="220"/>
        <v>#VALUE!</v>
      </c>
      <c r="Z331" s="21" t="str">
        <f>IF(F331="","",V331/'Parameters from R'!$D$25)</f>
        <v/>
      </c>
      <c r="AA331" s="21" t="str">
        <f t="shared" si="221"/>
        <v/>
      </c>
      <c r="AB331" s="21" t="str">
        <f t="shared" si="222"/>
        <v/>
      </c>
      <c r="AD331" s="21" t="str">
        <f>IF(G331="","",X331/'Parameters from R'!$F$25)</f>
        <v/>
      </c>
      <c r="AE331" s="21" t="str">
        <f t="shared" si="223"/>
        <v/>
      </c>
      <c r="AF331" s="21" t="str">
        <f t="shared" si="224"/>
        <v/>
      </c>
      <c r="AI331" s="49" t="str">
        <f t="shared" si="225"/>
        <v/>
      </c>
      <c r="AJ331" s="49" t="str">
        <f t="shared" si="226"/>
        <v/>
      </c>
      <c r="AL331" s="48" t="str">
        <f t="shared" si="227"/>
        <v/>
      </c>
      <c r="AM331" s="45" t="str">
        <f t="shared" si="188"/>
        <v/>
      </c>
      <c r="AO331" s="60" t="str">
        <f t="shared" si="189"/>
        <v/>
      </c>
      <c r="AP331" s="60" t="str">
        <f t="shared" si="190"/>
        <v/>
      </c>
      <c r="AQ331" s="21" t="str">
        <f t="shared" si="191"/>
        <v/>
      </c>
      <c r="AR331" s="21" t="str">
        <f t="shared" si="192"/>
        <v/>
      </c>
      <c r="AT331" s="55" t="str">
        <f t="shared" si="193"/>
        <v/>
      </c>
      <c r="AV331" s="55" t="str">
        <f t="shared" si="194"/>
        <v/>
      </c>
      <c r="AX331" s="55" t="str">
        <f t="shared" si="195"/>
        <v/>
      </c>
      <c r="AZ331" s="55" t="str">
        <f t="shared" si="196"/>
        <v/>
      </c>
      <c r="BB331" s="55" t="str">
        <f t="shared" si="197"/>
        <v/>
      </c>
      <c r="BD331" s="55" t="str">
        <f t="shared" si="198"/>
        <v/>
      </c>
      <c r="BF331" s="55" t="str">
        <f t="shared" si="199"/>
        <v/>
      </c>
      <c r="BH331" s="55" t="str">
        <f t="shared" si="200"/>
        <v/>
      </c>
      <c r="BJ331" s="56" t="str">
        <f t="shared" si="201"/>
        <v/>
      </c>
      <c r="BK331" s="57" t="str">
        <f t="shared" si="202"/>
        <v/>
      </c>
      <c r="BM331" s="57" t="str">
        <f t="shared" si="203"/>
        <v/>
      </c>
      <c r="BO331" s="57" t="str">
        <f t="shared" si="204"/>
        <v/>
      </c>
      <c r="BQ331" s="57" t="str">
        <f t="shared" si="205"/>
        <v/>
      </c>
      <c r="BS331" s="57" t="str">
        <f t="shared" si="206"/>
        <v/>
      </c>
      <c r="BU331" s="57" t="str">
        <f t="shared" si="207"/>
        <v/>
      </c>
      <c r="BW331" s="57" t="str">
        <f t="shared" si="208"/>
        <v/>
      </c>
      <c r="BY331" s="57" t="str">
        <f t="shared" si="209"/>
        <v/>
      </c>
      <c r="CA331" s="58" t="str">
        <f t="shared" si="210"/>
        <v/>
      </c>
      <c r="CB331" s="59" t="str">
        <f t="shared" si="228"/>
        <v/>
      </c>
      <c r="CG331" s="49" t="e">
        <f t="shared" si="229"/>
        <v>#N/A</v>
      </c>
      <c r="CH331" s="49" t="e">
        <f t="shared" si="230"/>
        <v>#N/A</v>
      </c>
      <c r="CJ331" s="49" t="e">
        <f t="shared" si="231"/>
        <v>#N/A</v>
      </c>
      <c r="CK331" s="49" t="e">
        <f t="shared" si="232"/>
        <v>#N/A</v>
      </c>
    </row>
    <row r="332" spans="2:89" x14ac:dyDescent="0.3">
      <c r="B332" s="21">
        <f>IF('INPUT and DIAGNOSIS'!B38="","",'INPUT and DIAGNOSIS'!B38)</f>
        <v>34</v>
      </c>
      <c r="C332" s="21" t="str">
        <f>IF('INPUT and DIAGNOSIS'!C38="","",'INPUT and DIAGNOSIS'!C38)</f>
        <v/>
      </c>
      <c r="D332" s="21" t="str">
        <f>IF('INPUT and DIAGNOSIS'!D38="","",IF(AND('INPUT and DIAGNOSIS'!C38&lt;42,'INPUT and DIAGNOSIS'!D38&lt;10),10,IF(AND('INPUT and DIAGNOSIS'!C38&lt;68,'INPUT and DIAGNOSIS'!D38&lt;8),8,'INPUT and DIAGNOSIS'!D38)))</f>
        <v/>
      </c>
      <c r="E332" s="21" t="str">
        <f>IF('INPUT and DIAGNOSIS'!E38="","",IF('INPUT and DIAGNOSIS'!E38="M",0,IF('INPUT and DIAGNOSIS'!E38="F",1,"Missing/Wrong")))</f>
        <v/>
      </c>
      <c r="F332" s="21" t="str">
        <f>IF('INPUT and DIAGNOSIS'!F38="","",'INPUT and DIAGNOSIS'!F38)</f>
        <v/>
      </c>
      <c r="G332" s="21" t="str">
        <f>IF('INPUT and DIAGNOSIS'!G38="","",'INPUT and DIAGNOSIS'!G38)</f>
        <v/>
      </c>
      <c r="H332" s="38" t="str">
        <f t="shared" si="211"/>
        <v/>
      </c>
      <c r="I332" s="49" t="str">
        <f>IF('INPUT and DIAGNOSIS'!D38="","",IF(AND('INPUT and DIAGNOSIS'!C38&lt;42,'INPUT and DIAGNOSIS'!D38&lt;10),10,IF(AND('INPUT and DIAGNOSIS'!C38&lt;68,'INPUT and DIAGNOSIS'!D38&lt;8),8,"")))</f>
        <v/>
      </c>
      <c r="J332" t="e">
        <f t="shared" si="233"/>
        <v>#VALUE!</v>
      </c>
      <c r="K332" t="e">
        <f t="shared" si="212"/>
        <v>#VALUE!</v>
      </c>
      <c r="L332" s="33" t="e">
        <f t="shared" si="213"/>
        <v>#VALUE!</v>
      </c>
      <c r="M332" t="e">
        <f t="shared" si="214"/>
        <v>#VALUE!</v>
      </c>
      <c r="O332" s="33" t="e">
        <f t="shared" si="215"/>
        <v>#VALUE!</v>
      </c>
      <c r="P332" s="33" t="e">
        <f t="shared" si="216"/>
        <v>#VALUE!</v>
      </c>
      <c r="Q332" s="33" t="e">
        <f t="shared" si="217"/>
        <v>#VALUE!</v>
      </c>
      <c r="S332" t="e">
        <f>'Parameters from R'!D$17+'Parameters from R'!D$18*Computation!$O332+'Parameters from R'!D$19*Computation!$P332+'Parameters from R'!D$20*Computation!$O332*Computation!$P332+'Parameters from R'!D$21*Computation!$Q332+'Parameters from R'!D$22*Computation!$O332*Computation!$Q332+'Parameters from R'!D$23*Computation!$P332*Computation!$Q332+'Parameters from R'!D$24*Computation!$O332*Computation!$P332*Computation!$Q332</f>
        <v>#VALUE!</v>
      </c>
      <c r="T332" t="e">
        <f>'Parameters from R'!E$17+'Parameters from R'!E$18*Computation!$O332+'Parameters from R'!E$19*Computation!$P332+'Parameters from R'!E$20*Computation!$O332*Computation!$P332+'Parameters from R'!E$21*Computation!$Q332+'Parameters from R'!E$22*Computation!$O332*Computation!$Q332+'Parameters from R'!E$23*Computation!$P332*Computation!$Q332+'Parameters from R'!E$24*Computation!$O332*Computation!$P332*Computation!$Q332</f>
        <v>#VALUE!</v>
      </c>
      <c r="U332" t="e">
        <f>'Parameters from R'!F$17+'Parameters from R'!F$18*Computation!$O332+'Parameters from R'!F$19*Computation!$P332+'Parameters from R'!F$20*Computation!$O332*Computation!$P332+'Parameters from R'!F$21*Computation!$Q332+'Parameters from R'!F$22*Computation!$O332*Computation!$Q332+'Parameters from R'!F$23*Computation!$P332*Computation!$Q332+'Parameters from R'!F$24*Computation!$O332*Computation!$P332*Computation!$Q332</f>
        <v>#VALUE!</v>
      </c>
      <c r="V332" t="e">
        <f t="shared" si="218"/>
        <v>#VALUE!</v>
      </c>
      <c r="W332" t="e">
        <f t="shared" si="219"/>
        <v>#VALUE!</v>
      </c>
      <c r="X332" t="e">
        <f t="shared" si="220"/>
        <v>#VALUE!</v>
      </c>
      <c r="Z332" s="21" t="str">
        <f>IF(F332="","",V332/'Parameters from R'!$D$25)</f>
        <v/>
      </c>
      <c r="AA332" s="21" t="str">
        <f t="shared" si="221"/>
        <v/>
      </c>
      <c r="AB332" s="21" t="str">
        <f t="shared" si="222"/>
        <v/>
      </c>
      <c r="AD332" s="21" t="str">
        <f>IF(G332="","",X332/'Parameters from R'!$F$25)</f>
        <v/>
      </c>
      <c r="AE332" s="21" t="str">
        <f t="shared" si="223"/>
        <v/>
      </c>
      <c r="AF332" s="21" t="str">
        <f t="shared" si="224"/>
        <v/>
      </c>
      <c r="AI332" s="49" t="str">
        <f t="shared" si="225"/>
        <v/>
      </c>
      <c r="AJ332" s="49" t="str">
        <f t="shared" si="226"/>
        <v/>
      </c>
      <c r="AL332" s="48" t="str">
        <f t="shared" si="227"/>
        <v/>
      </c>
      <c r="AM332" s="45" t="str">
        <f t="shared" si="188"/>
        <v/>
      </c>
      <c r="AO332" s="60" t="str">
        <f t="shared" si="189"/>
        <v/>
      </c>
      <c r="AP332" s="60" t="str">
        <f t="shared" si="190"/>
        <v/>
      </c>
      <c r="AQ332" s="21" t="str">
        <f t="shared" si="191"/>
        <v/>
      </c>
      <c r="AR332" s="21" t="str">
        <f t="shared" si="192"/>
        <v/>
      </c>
      <c r="AT332" s="55" t="str">
        <f t="shared" si="193"/>
        <v/>
      </c>
      <c r="AV332" s="55" t="str">
        <f t="shared" si="194"/>
        <v/>
      </c>
      <c r="AX332" s="55" t="str">
        <f t="shared" si="195"/>
        <v/>
      </c>
      <c r="AZ332" s="55" t="str">
        <f t="shared" si="196"/>
        <v/>
      </c>
      <c r="BB332" s="55" t="str">
        <f t="shared" si="197"/>
        <v/>
      </c>
      <c r="BD332" s="55" t="str">
        <f t="shared" si="198"/>
        <v/>
      </c>
      <c r="BF332" s="55" t="str">
        <f t="shared" si="199"/>
        <v/>
      </c>
      <c r="BH332" s="55" t="str">
        <f t="shared" si="200"/>
        <v/>
      </c>
      <c r="BJ332" s="56" t="str">
        <f t="shared" si="201"/>
        <v/>
      </c>
      <c r="BK332" s="57" t="str">
        <f t="shared" si="202"/>
        <v/>
      </c>
      <c r="BM332" s="57" t="str">
        <f t="shared" si="203"/>
        <v/>
      </c>
      <c r="BO332" s="57" t="str">
        <f t="shared" si="204"/>
        <v/>
      </c>
      <c r="BQ332" s="57" t="str">
        <f t="shared" si="205"/>
        <v/>
      </c>
      <c r="BS332" s="57" t="str">
        <f t="shared" si="206"/>
        <v/>
      </c>
      <c r="BU332" s="57" t="str">
        <f t="shared" si="207"/>
        <v/>
      </c>
      <c r="BW332" s="57" t="str">
        <f t="shared" si="208"/>
        <v/>
      </c>
      <c r="BY332" s="57" t="str">
        <f t="shared" si="209"/>
        <v/>
      </c>
      <c r="CA332" s="58" t="str">
        <f t="shared" si="210"/>
        <v/>
      </c>
      <c r="CB332" s="59" t="str">
        <f t="shared" si="228"/>
        <v/>
      </c>
      <c r="CG332" s="49" t="e">
        <f t="shared" si="229"/>
        <v>#N/A</v>
      </c>
      <c r="CH332" s="49" t="e">
        <f t="shared" si="230"/>
        <v>#N/A</v>
      </c>
      <c r="CJ332" s="49" t="e">
        <f t="shared" si="231"/>
        <v>#N/A</v>
      </c>
      <c r="CK332" s="49" t="e">
        <f t="shared" si="232"/>
        <v>#N/A</v>
      </c>
    </row>
    <row r="333" spans="2:89" x14ac:dyDescent="0.3">
      <c r="B333" s="21">
        <f>IF('INPUT and DIAGNOSIS'!B39="","",'INPUT and DIAGNOSIS'!B39)</f>
        <v>35</v>
      </c>
      <c r="C333" s="21" t="str">
        <f>IF('INPUT and DIAGNOSIS'!C39="","",'INPUT and DIAGNOSIS'!C39)</f>
        <v/>
      </c>
      <c r="D333" s="21" t="str">
        <f>IF('INPUT and DIAGNOSIS'!D39="","",IF(AND('INPUT and DIAGNOSIS'!C39&lt;42,'INPUT and DIAGNOSIS'!D39&lt;10),10,IF(AND('INPUT and DIAGNOSIS'!C39&lt;68,'INPUT and DIAGNOSIS'!D39&lt;8),8,'INPUT and DIAGNOSIS'!D39)))</f>
        <v/>
      </c>
      <c r="E333" s="21" t="str">
        <f>IF('INPUT and DIAGNOSIS'!E39="","",IF('INPUT and DIAGNOSIS'!E39="M",0,IF('INPUT and DIAGNOSIS'!E39="F",1,"Missing/Wrong")))</f>
        <v/>
      </c>
      <c r="F333" s="21" t="str">
        <f>IF('INPUT and DIAGNOSIS'!F39="","",'INPUT and DIAGNOSIS'!F39)</f>
        <v/>
      </c>
      <c r="G333" s="21" t="str">
        <f>IF('INPUT and DIAGNOSIS'!G39="","",'INPUT and DIAGNOSIS'!G39)</f>
        <v/>
      </c>
      <c r="H333" s="38" t="str">
        <f t="shared" si="211"/>
        <v/>
      </c>
      <c r="I333" s="49" t="str">
        <f>IF('INPUT and DIAGNOSIS'!D39="","",IF(AND('INPUT and DIAGNOSIS'!C39&lt;42,'INPUT and DIAGNOSIS'!D39&lt;10),10,IF(AND('INPUT and DIAGNOSIS'!C39&lt;68,'INPUT and DIAGNOSIS'!D39&lt;8),8,"")))</f>
        <v/>
      </c>
      <c r="J333" t="e">
        <f t="shared" si="233"/>
        <v>#VALUE!</v>
      </c>
      <c r="K333" t="e">
        <f t="shared" si="212"/>
        <v>#VALUE!</v>
      </c>
      <c r="L333" s="33" t="e">
        <f t="shared" si="213"/>
        <v>#VALUE!</v>
      </c>
      <c r="M333" t="e">
        <f t="shared" si="214"/>
        <v>#VALUE!</v>
      </c>
      <c r="O333" s="33" t="e">
        <f t="shared" si="215"/>
        <v>#VALUE!</v>
      </c>
      <c r="P333" s="33" t="e">
        <f t="shared" si="216"/>
        <v>#VALUE!</v>
      </c>
      <c r="Q333" s="33" t="e">
        <f t="shared" si="217"/>
        <v>#VALUE!</v>
      </c>
      <c r="S333" t="e">
        <f>'Parameters from R'!D$17+'Parameters from R'!D$18*Computation!$O333+'Parameters from R'!D$19*Computation!$P333+'Parameters from R'!D$20*Computation!$O333*Computation!$P333+'Parameters from R'!D$21*Computation!$Q333+'Parameters from R'!D$22*Computation!$O333*Computation!$Q333+'Parameters from R'!D$23*Computation!$P333*Computation!$Q333+'Parameters from R'!D$24*Computation!$O333*Computation!$P333*Computation!$Q333</f>
        <v>#VALUE!</v>
      </c>
      <c r="T333" t="e">
        <f>'Parameters from R'!E$17+'Parameters from R'!E$18*Computation!$O333+'Parameters from R'!E$19*Computation!$P333+'Parameters from R'!E$20*Computation!$O333*Computation!$P333+'Parameters from R'!E$21*Computation!$Q333+'Parameters from R'!E$22*Computation!$O333*Computation!$Q333+'Parameters from R'!E$23*Computation!$P333*Computation!$Q333+'Parameters from R'!E$24*Computation!$O333*Computation!$P333*Computation!$Q333</f>
        <v>#VALUE!</v>
      </c>
      <c r="U333" t="e">
        <f>'Parameters from R'!F$17+'Parameters from R'!F$18*Computation!$O333+'Parameters from R'!F$19*Computation!$P333+'Parameters from R'!F$20*Computation!$O333*Computation!$P333+'Parameters from R'!F$21*Computation!$Q333+'Parameters from R'!F$22*Computation!$O333*Computation!$Q333+'Parameters from R'!F$23*Computation!$P333*Computation!$Q333+'Parameters from R'!F$24*Computation!$O333*Computation!$P333*Computation!$Q333</f>
        <v>#VALUE!</v>
      </c>
      <c r="V333" t="e">
        <f t="shared" si="218"/>
        <v>#VALUE!</v>
      </c>
      <c r="W333" t="e">
        <f t="shared" si="219"/>
        <v>#VALUE!</v>
      </c>
      <c r="X333" t="e">
        <f t="shared" si="220"/>
        <v>#VALUE!</v>
      </c>
      <c r="Z333" s="21" t="str">
        <f>IF(F333="","",V333/'Parameters from R'!$D$25)</f>
        <v/>
      </c>
      <c r="AA333" s="21" t="str">
        <f t="shared" si="221"/>
        <v/>
      </c>
      <c r="AB333" s="21" t="str">
        <f t="shared" si="222"/>
        <v/>
      </c>
      <c r="AD333" s="21" t="str">
        <f>IF(G333="","",X333/'Parameters from R'!$F$25)</f>
        <v/>
      </c>
      <c r="AE333" s="21" t="str">
        <f t="shared" si="223"/>
        <v/>
      </c>
      <c r="AF333" s="21" t="str">
        <f t="shared" si="224"/>
        <v/>
      </c>
      <c r="AI333" s="49" t="str">
        <f t="shared" si="225"/>
        <v/>
      </c>
      <c r="AJ333" s="49" t="str">
        <f t="shared" si="226"/>
        <v/>
      </c>
      <c r="AL333" s="48" t="str">
        <f t="shared" si="227"/>
        <v/>
      </c>
      <c r="AM333" s="45" t="str">
        <f t="shared" si="188"/>
        <v/>
      </c>
      <c r="AO333" s="60" t="str">
        <f t="shared" si="189"/>
        <v/>
      </c>
      <c r="AP333" s="60" t="str">
        <f t="shared" si="190"/>
        <v/>
      </c>
      <c r="AQ333" s="21" t="str">
        <f t="shared" si="191"/>
        <v/>
      </c>
      <c r="AR333" s="21" t="str">
        <f t="shared" si="192"/>
        <v/>
      </c>
      <c r="AT333" s="55" t="str">
        <f t="shared" si="193"/>
        <v/>
      </c>
      <c r="AV333" s="55" t="str">
        <f t="shared" si="194"/>
        <v/>
      </c>
      <c r="AX333" s="55" t="str">
        <f t="shared" si="195"/>
        <v/>
      </c>
      <c r="AZ333" s="55" t="str">
        <f t="shared" si="196"/>
        <v/>
      </c>
      <c r="BB333" s="55" t="str">
        <f t="shared" si="197"/>
        <v/>
      </c>
      <c r="BD333" s="55" t="str">
        <f t="shared" si="198"/>
        <v/>
      </c>
      <c r="BF333" s="55" t="str">
        <f t="shared" si="199"/>
        <v/>
      </c>
      <c r="BH333" s="55" t="str">
        <f t="shared" si="200"/>
        <v/>
      </c>
      <c r="BJ333" s="56" t="str">
        <f t="shared" si="201"/>
        <v/>
      </c>
      <c r="BK333" s="57" t="str">
        <f t="shared" si="202"/>
        <v/>
      </c>
      <c r="BM333" s="57" t="str">
        <f t="shared" si="203"/>
        <v/>
      </c>
      <c r="BO333" s="57" t="str">
        <f t="shared" si="204"/>
        <v/>
      </c>
      <c r="BQ333" s="57" t="str">
        <f t="shared" si="205"/>
        <v/>
      </c>
      <c r="BS333" s="57" t="str">
        <f t="shared" si="206"/>
        <v/>
      </c>
      <c r="BU333" s="57" t="str">
        <f t="shared" si="207"/>
        <v/>
      </c>
      <c r="BW333" s="57" t="str">
        <f t="shared" si="208"/>
        <v/>
      </c>
      <c r="BY333" s="57" t="str">
        <f t="shared" si="209"/>
        <v/>
      </c>
      <c r="CA333" s="58" t="str">
        <f t="shared" si="210"/>
        <v/>
      </c>
      <c r="CB333" s="59" t="str">
        <f t="shared" si="228"/>
        <v/>
      </c>
      <c r="CG333" s="49" t="e">
        <f t="shared" si="229"/>
        <v>#N/A</v>
      </c>
      <c r="CH333" s="49" t="e">
        <f t="shared" si="230"/>
        <v>#N/A</v>
      </c>
      <c r="CJ333" s="49" t="e">
        <f t="shared" si="231"/>
        <v>#N/A</v>
      </c>
      <c r="CK333" s="49" t="e">
        <f t="shared" si="232"/>
        <v>#N/A</v>
      </c>
    </row>
    <row r="334" spans="2:89" x14ac:dyDescent="0.3">
      <c r="B334" s="21">
        <f>IF('INPUT and DIAGNOSIS'!B40="","",'INPUT and DIAGNOSIS'!B40)</f>
        <v>36</v>
      </c>
      <c r="C334" s="21" t="str">
        <f>IF('INPUT and DIAGNOSIS'!C40="","",'INPUT and DIAGNOSIS'!C40)</f>
        <v/>
      </c>
      <c r="D334" s="21" t="str">
        <f>IF('INPUT and DIAGNOSIS'!D40="","",IF(AND('INPUT and DIAGNOSIS'!C40&lt;42,'INPUT and DIAGNOSIS'!D40&lt;10),10,IF(AND('INPUT and DIAGNOSIS'!C40&lt;68,'INPUT and DIAGNOSIS'!D40&lt;8),8,'INPUT and DIAGNOSIS'!D40)))</f>
        <v/>
      </c>
      <c r="E334" s="21" t="str">
        <f>IF('INPUT and DIAGNOSIS'!E40="","",IF('INPUT and DIAGNOSIS'!E40="M",0,IF('INPUT and DIAGNOSIS'!E40="F",1,"Missing/Wrong")))</f>
        <v/>
      </c>
      <c r="F334" s="21" t="str">
        <f>IF('INPUT and DIAGNOSIS'!F40="","",'INPUT and DIAGNOSIS'!F40)</f>
        <v/>
      </c>
      <c r="G334" s="21" t="str">
        <f>IF('INPUT and DIAGNOSIS'!G40="","",'INPUT and DIAGNOSIS'!G40)</f>
        <v/>
      </c>
      <c r="H334" s="38" t="str">
        <f t="shared" si="211"/>
        <v/>
      </c>
      <c r="I334" s="49" t="str">
        <f>IF('INPUT and DIAGNOSIS'!D40="","",IF(AND('INPUT and DIAGNOSIS'!C40&lt;42,'INPUT and DIAGNOSIS'!D40&lt;10),10,IF(AND('INPUT and DIAGNOSIS'!C40&lt;68,'INPUT and DIAGNOSIS'!D40&lt;8),8,"")))</f>
        <v/>
      </c>
      <c r="J334" t="e">
        <f t="shared" si="233"/>
        <v>#VALUE!</v>
      </c>
      <c r="K334" t="e">
        <f t="shared" si="212"/>
        <v>#VALUE!</v>
      </c>
      <c r="L334" s="33" t="e">
        <f t="shared" si="213"/>
        <v>#VALUE!</v>
      </c>
      <c r="M334" t="e">
        <f t="shared" si="214"/>
        <v>#VALUE!</v>
      </c>
      <c r="O334" s="33" t="e">
        <f t="shared" si="215"/>
        <v>#VALUE!</v>
      </c>
      <c r="P334" s="33" t="e">
        <f t="shared" si="216"/>
        <v>#VALUE!</v>
      </c>
      <c r="Q334" s="33" t="e">
        <f t="shared" si="217"/>
        <v>#VALUE!</v>
      </c>
      <c r="S334" t="e">
        <f>'Parameters from R'!D$17+'Parameters from R'!D$18*Computation!$O334+'Parameters from R'!D$19*Computation!$P334+'Parameters from R'!D$20*Computation!$O334*Computation!$P334+'Parameters from R'!D$21*Computation!$Q334+'Parameters from R'!D$22*Computation!$O334*Computation!$Q334+'Parameters from R'!D$23*Computation!$P334*Computation!$Q334+'Parameters from R'!D$24*Computation!$O334*Computation!$P334*Computation!$Q334</f>
        <v>#VALUE!</v>
      </c>
      <c r="T334" t="e">
        <f>'Parameters from R'!E$17+'Parameters from R'!E$18*Computation!$O334+'Parameters from R'!E$19*Computation!$P334+'Parameters from R'!E$20*Computation!$O334*Computation!$P334+'Parameters from R'!E$21*Computation!$Q334+'Parameters from R'!E$22*Computation!$O334*Computation!$Q334+'Parameters from R'!E$23*Computation!$P334*Computation!$Q334+'Parameters from R'!E$24*Computation!$O334*Computation!$P334*Computation!$Q334</f>
        <v>#VALUE!</v>
      </c>
      <c r="U334" t="e">
        <f>'Parameters from R'!F$17+'Parameters from R'!F$18*Computation!$O334+'Parameters from R'!F$19*Computation!$P334+'Parameters from R'!F$20*Computation!$O334*Computation!$P334+'Parameters from R'!F$21*Computation!$Q334+'Parameters from R'!F$22*Computation!$O334*Computation!$Q334+'Parameters from R'!F$23*Computation!$P334*Computation!$Q334+'Parameters from R'!F$24*Computation!$O334*Computation!$P334*Computation!$Q334</f>
        <v>#VALUE!</v>
      </c>
      <c r="V334" t="e">
        <f t="shared" si="218"/>
        <v>#VALUE!</v>
      </c>
      <c r="W334" t="e">
        <f t="shared" si="219"/>
        <v>#VALUE!</v>
      </c>
      <c r="X334" t="e">
        <f t="shared" si="220"/>
        <v>#VALUE!</v>
      </c>
      <c r="Z334" s="21" t="str">
        <f>IF(F334="","",V334/'Parameters from R'!$D$25)</f>
        <v/>
      </c>
      <c r="AA334" s="21" t="str">
        <f t="shared" si="221"/>
        <v/>
      </c>
      <c r="AB334" s="21" t="str">
        <f t="shared" si="222"/>
        <v/>
      </c>
      <c r="AD334" s="21" t="str">
        <f>IF(G334="","",X334/'Parameters from R'!$F$25)</f>
        <v/>
      </c>
      <c r="AE334" s="21" t="str">
        <f t="shared" si="223"/>
        <v/>
      </c>
      <c r="AF334" s="21" t="str">
        <f t="shared" si="224"/>
        <v/>
      </c>
      <c r="AI334" s="49" t="str">
        <f t="shared" si="225"/>
        <v/>
      </c>
      <c r="AJ334" s="49" t="str">
        <f t="shared" si="226"/>
        <v/>
      </c>
      <c r="AL334" s="48" t="str">
        <f t="shared" si="227"/>
        <v/>
      </c>
      <c r="AM334" s="45" t="str">
        <f t="shared" si="188"/>
        <v/>
      </c>
      <c r="AO334" s="60" t="str">
        <f t="shared" si="189"/>
        <v/>
      </c>
      <c r="AP334" s="60" t="str">
        <f t="shared" si="190"/>
        <v/>
      </c>
      <c r="AQ334" s="21" t="str">
        <f t="shared" si="191"/>
        <v/>
      </c>
      <c r="AR334" s="21" t="str">
        <f t="shared" si="192"/>
        <v/>
      </c>
      <c r="AT334" s="55" t="str">
        <f t="shared" si="193"/>
        <v/>
      </c>
      <c r="AV334" s="55" t="str">
        <f t="shared" si="194"/>
        <v/>
      </c>
      <c r="AX334" s="55" t="str">
        <f t="shared" si="195"/>
        <v/>
      </c>
      <c r="AZ334" s="55" t="str">
        <f t="shared" si="196"/>
        <v/>
      </c>
      <c r="BB334" s="55" t="str">
        <f t="shared" si="197"/>
        <v/>
      </c>
      <c r="BD334" s="55" t="str">
        <f t="shared" si="198"/>
        <v/>
      </c>
      <c r="BF334" s="55" t="str">
        <f t="shared" si="199"/>
        <v/>
      </c>
      <c r="BH334" s="55" t="str">
        <f t="shared" si="200"/>
        <v/>
      </c>
      <c r="BJ334" s="56" t="str">
        <f t="shared" si="201"/>
        <v/>
      </c>
      <c r="BK334" s="57" t="str">
        <f t="shared" si="202"/>
        <v/>
      </c>
      <c r="BM334" s="57" t="str">
        <f t="shared" si="203"/>
        <v/>
      </c>
      <c r="BO334" s="57" t="str">
        <f t="shared" si="204"/>
        <v/>
      </c>
      <c r="BQ334" s="57" t="str">
        <f t="shared" si="205"/>
        <v/>
      </c>
      <c r="BS334" s="57" t="str">
        <f t="shared" si="206"/>
        <v/>
      </c>
      <c r="BU334" s="57" t="str">
        <f t="shared" si="207"/>
        <v/>
      </c>
      <c r="BW334" s="57" t="str">
        <f t="shared" si="208"/>
        <v/>
      </c>
      <c r="BY334" s="57" t="str">
        <f t="shared" si="209"/>
        <v/>
      </c>
      <c r="CA334" s="58" t="str">
        <f t="shared" si="210"/>
        <v/>
      </c>
      <c r="CB334" s="59" t="str">
        <f t="shared" si="228"/>
        <v/>
      </c>
      <c r="CG334" s="49" t="e">
        <f t="shared" si="229"/>
        <v>#N/A</v>
      </c>
      <c r="CH334" s="49" t="e">
        <f t="shared" si="230"/>
        <v>#N/A</v>
      </c>
      <c r="CJ334" s="49" t="e">
        <f t="shared" si="231"/>
        <v>#N/A</v>
      </c>
      <c r="CK334" s="49" t="e">
        <f t="shared" si="232"/>
        <v>#N/A</v>
      </c>
    </row>
    <row r="335" spans="2:89" x14ac:dyDescent="0.3">
      <c r="B335" s="21">
        <f>IF('INPUT and DIAGNOSIS'!B41="","",'INPUT and DIAGNOSIS'!B41)</f>
        <v>37</v>
      </c>
      <c r="C335" s="21" t="str">
        <f>IF('INPUT and DIAGNOSIS'!C41="","",'INPUT and DIAGNOSIS'!C41)</f>
        <v/>
      </c>
      <c r="D335" s="21" t="str">
        <f>IF('INPUT and DIAGNOSIS'!D41="","",IF(AND('INPUT and DIAGNOSIS'!C41&lt;42,'INPUT and DIAGNOSIS'!D41&lt;10),10,IF(AND('INPUT and DIAGNOSIS'!C41&lt;68,'INPUT and DIAGNOSIS'!D41&lt;8),8,'INPUT and DIAGNOSIS'!D41)))</f>
        <v/>
      </c>
      <c r="E335" s="21" t="str">
        <f>IF('INPUT and DIAGNOSIS'!E41="","",IF('INPUT and DIAGNOSIS'!E41="M",0,IF('INPUT and DIAGNOSIS'!E41="F",1,"Missing/Wrong")))</f>
        <v/>
      </c>
      <c r="F335" s="21" t="str">
        <f>IF('INPUT and DIAGNOSIS'!F41="","",'INPUT and DIAGNOSIS'!F41)</f>
        <v/>
      </c>
      <c r="G335" s="21" t="str">
        <f>IF('INPUT and DIAGNOSIS'!G41="","",'INPUT and DIAGNOSIS'!G41)</f>
        <v/>
      </c>
      <c r="H335" s="38" t="str">
        <f t="shared" si="211"/>
        <v/>
      </c>
      <c r="I335" s="49" t="str">
        <f>IF('INPUT and DIAGNOSIS'!D41="","",IF(AND('INPUT and DIAGNOSIS'!C41&lt;42,'INPUT and DIAGNOSIS'!D41&lt;10),10,IF(AND('INPUT and DIAGNOSIS'!C41&lt;68,'INPUT and DIAGNOSIS'!D41&lt;8),8,"")))</f>
        <v/>
      </c>
      <c r="J335" t="e">
        <f t="shared" si="233"/>
        <v>#VALUE!</v>
      </c>
      <c r="K335" t="e">
        <f t="shared" si="212"/>
        <v>#VALUE!</v>
      </c>
      <c r="L335" s="33" t="e">
        <f t="shared" si="213"/>
        <v>#VALUE!</v>
      </c>
      <c r="M335" t="e">
        <f t="shared" si="214"/>
        <v>#VALUE!</v>
      </c>
      <c r="O335" s="33" t="e">
        <f t="shared" si="215"/>
        <v>#VALUE!</v>
      </c>
      <c r="P335" s="33" t="e">
        <f t="shared" si="216"/>
        <v>#VALUE!</v>
      </c>
      <c r="Q335" s="33" t="e">
        <f t="shared" si="217"/>
        <v>#VALUE!</v>
      </c>
      <c r="S335" t="e">
        <f>'Parameters from R'!D$17+'Parameters from R'!D$18*Computation!$O335+'Parameters from R'!D$19*Computation!$P335+'Parameters from R'!D$20*Computation!$O335*Computation!$P335+'Parameters from R'!D$21*Computation!$Q335+'Parameters from R'!D$22*Computation!$O335*Computation!$Q335+'Parameters from R'!D$23*Computation!$P335*Computation!$Q335+'Parameters from R'!D$24*Computation!$O335*Computation!$P335*Computation!$Q335</f>
        <v>#VALUE!</v>
      </c>
      <c r="T335" t="e">
        <f>'Parameters from R'!E$17+'Parameters from R'!E$18*Computation!$O335+'Parameters from R'!E$19*Computation!$P335+'Parameters from R'!E$20*Computation!$O335*Computation!$P335+'Parameters from R'!E$21*Computation!$Q335+'Parameters from R'!E$22*Computation!$O335*Computation!$Q335+'Parameters from R'!E$23*Computation!$P335*Computation!$Q335+'Parameters from R'!E$24*Computation!$O335*Computation!$P335*Computation!$Q335</f>
        <v>#VALUE!</v>
      </c>
      <c r="U335" t="e">
        <f>'Parameters from R'!F$17+'Parameters from R'!F$18*Computation!$O335+'Parameters from R'!F$19*Computation!$P335+'Parameters from R'!F$20*Computation!$O335*Computation!$P335+'Parameters from R'!F$21*Computation!$Q335+'Parameters from R'!F$22*Computation!$O335*Computation!$Q335+'Parameters from R'!F$23*Computation!$P335*Computation!$Q335+'Parameters from R'!F$24*Computation!$O335*Computation!$P335*Computation!$Q335</f>
        <v>#VALUE!</v>
      </c>
      <c r="V335" t="e">
        <f t="shared" si="218"/>
        <v>#VALUE!</v>
      </c>
      <c r="W335" t="e">
        <f t="shared" si="219"/>
        <v>#VALUE!</v>
      </c>
      <c r="X335" t="e">
        <f t="shared" si="220"/>
        <v>#VALUE!</v>
      </c>
      <c r="Z335" s="21" t="str">
        <f>IF(F335="","",V335/'Parameters from R'!$D$25)</f>
        <v/>
      </c>
      <c r="AA335" s="21" t="str">
        <f t="shared" si="221"/>
        <v/>
      </c>
      <c r="AB335" s="21" t="str">
        <f t="shared" si="222"/>
        <v/>
      </c>
      <c r="AD335" s="21" t="str">
        <f>IF(G335="","",X335/'Parameters from R'!$F$25)</f>
        <v/>
      </c>
      <c r="AE335" s="21" t="str">
        <f t="shared" si="223"/>
        <v/>
      </c>
      <c r="AF335" s="21" t="str">
        <f t="shared" si="224"/>
        <v/>
      </c>
      <c r="AI335" s="49" t="str">
        <f t="shared" si="225"/>
        <v/>
      </c>
      <c r="AJ335" s="49" t="str">
        <f t="shared" si="226"/>
        <v/>
      </c>
      <c r="AL335" s="48" t="str">
        <f t="shared" si="227"/>
        <v/>
      </c>
      <c r="AM335" s="45" t="str">
        <f t="shared" si="188"/>
        <v/>
      </c>
      <c r="AO335" s="60" t="str">
        <f t="shared" si="189"/>
        <v/>
      </c>
      <c r="AP335" s="60" t="str">
        <f t="shared" si="190"/>
        <v/>
      </c>
      <c r="AQ335" s="21" t="str">
        <f t="shared" si="191"/>
        <v/>
      </c>
      <c r="AR335" s="21" t="str">
        <f t="shared" si="192"/>
        <v/>
      </c>
      <c r="AT335" s="55" t="str">
        <f t="shared" si="193"/>
        <v/>
      </c>
      <c r="AV335" s="55" t="str">
        <f t="shared" si="194"/>
        <v/>
      </c>
      <c r="AX335" s="55" t="str">
        <f t="shared" si="195"/>
        <v/>
      </c>
      <c r="AZ335" s="55" t="str">
        <f t="shared" si="196"/>
        <v/>
      </c>
      <c r="BB335" s="55" t="str">
        <f t="shared" si="197"/>
        <v/>
      </c>
      <c r="BD335" s="55" t="str">
        <f t="shared" si="198"/>
        <v/>
      </c>
      <c r="BF335" s="55" t="str">
        <f t="shared" si="199"/>
        <v/>
      </c>
      <c r="BH335" s="55" t="str">
        <f t="shared" si="200"/>
        <v/>
      </c>
      <c r="BJ335" s="56" t="str">
        <f t="shared" si="201"/>
        <v/>
      </c>
      <c r="BK335" s="57" t="str">
        <f t="shared" si="202"/>
        <v/>
      </c>
      <c r="BM335" s="57" t="str">
        <f t="shared" si="203"/>
        <v/>
      </c>
      <c r="BO335" s="57" t="str">
        <f t="shared" si="204"/>
        <v/>
      </c>
      <c r="BQ335" s="57" t="str">
        <f t="shared" si="205"/>
        <v/>
      </c>
      <c r="BS335" s="57" t="str">
        <f t="shared" si="206"/>
        <v/>
      </c>
      <c r="BU335" s="57" t="str">
        <f t="shared" si="207"/>
        <v/>
      </c>
      <c r="BW335" s="57" t="str">
        <f t="shared" si="208"/>
        <v/>
      </c>
      <c r="BY335" s="57" t="str">
        <f t="shared" si="209"/>
        <v/>
      </c>
      <c r="CA335" s="58" t="str">
        <f t="shared" si="210"/>
        <v/>
      </c>
      <c r="CB335" s="59" t="str">
        <f t="shared" si="228"/>
        <v/>
      </c>
      <c r="CG335" s="49" t="e">
        <f t="shared" si="229"/>
        <v>#N/A</v>
      </c>
      <c r="CH335" s="49" t="e">
        <f t="shared" si="230"/>
        <v>#N/A</v>
      </c>
      <c r="CJ335" s="49" t="e">
        <f t="shared" si="231"/>
        <v>#N/A</v>
      </c>
      <c r="CK335" s="49" t="e">
        <f t="shared" si="232"/>
        <v>#N/A</v>
      </c>
    </row>
    <row r="336" spans="2:89" x14ac:dyDescent="0.3">
      <c r="B336" s="21">
        <f>IF('INPUT and DIAGNOSIS'!B42="","",'INPUT and DIAGNOSIS'!B42)</f>
        <v>38</v>
      </c>
      <c r="C336" s="21" t="str">
        <f>IF('INPUT and DIAGNOSIS'!C42="","",'INPUT and DIAGNOSIS'!C42)</f>
        <v/>
      </c>
      <c r="D336" s="21" t="str">
        <f>IF('INPUT and DIAGNOSIS'!D42="","",IF(AND('INPUT and DIAGNOSIS'!C42&lt;42,'INPUT and DIAGNOSIS'!D42&lt;10),10,IF(AND('INPUT and DIAGNOSIS'!C42&lt;68,'INPUT and DIAGNOSIS'!D42&lt;8),8,'INPUT and DIAGNOSIS'!D42)))</f>
        <v/>
      </c>
      <c r="E336" s="21" t="str">
        <f>IF('INPUT and DIAGNOSIS'!E42="","",IF('INPUT and DIAGNOSIS'!E42="M",0,IF('INPUT and DIAGNOSIS'!E42="F",1,"Missing/Wrong")))</f>
        <v/>
      </c>
      <c r="F336" s="21" t="str">
        <f>IF('INPUT and DIAGNOSIS'!F42="","",'INPUT and DIAGNOSIS'!F42)</f>
        <v/>
      </c>
      <c r="G336" s="21" t="str">
        <f>IF('INPUT and DIAGNOSIS'!G42="","",'INPUT and DIAGNOSIS'!G42)</f>
        <v/>
      </c>
      <c r="H336" s="38" t="str">
        <f t="shared" si="211"/>
        <v/>
      </c>
      <c r="I336" s="49" t="str">
        <f>IF('INPUT and DIAGNOSIS'!D42="","",IF(AND('INPUT and DIAGNOSIS'!C42&lt;42,'INPUT and DIAGNOSIS'!D42&lt;10),10,IF(AND('INPUT and DIAGNOSIS'!C42&lt;68,'INPUT and DIAGNOSIS'!D42&lt;8),8,"")))</f>
        <v/>
      </c>
      <c r="J336" t="e">
        <f t="shared" si="233"/>
        <v>#VALUE!</v>
      </c>
      <c r="K336" t="e">
        <f t="shared" si="212"/>
        <v>#VALUE!</v>
      </c>
      <c r="L336" s="33" t="e">
        <f t="shared" si="213"/>
        <v>#VALUE!</v>
      </c>
      <c r="M336" t="e">
        <f t="shared" si="214"/>
        <v>#VALUE!</v>
      </c>
      <c r="O336" s="33" t="e">
        <f t="shared" si="215"/>
        <v>#VALUE!</v>
      </c>
      <c r="P336" s="33" t="e">
        <f t="shared" si="216"/>
        <v>#VALUE!</v>
      </c>
      <c r="Q336" s="33" t="e">
        <f t="shared" si="217"/>
        <v>#VALUE!</v>
      </c>
      <c r="S336" t="e">
        <f>'Parameters from R'!D$17+'Parameters from R'!D$18*Computation!$O336+'Parameters from R'!D$19*Computation!$P336+'Parameters from R'!D$20*Computation!$O336*Computation!$P336+'Parameters from R'!D$21*Computation!$Q336+'Parameters from R'!D$22*Computation!$O336*Computation!$Q336+'Parameters from R'!D$23*Computation!$P336*Computation!$Q336+'Parameters from R'!D$24*Computation!$O336*Computation!$P336*Computation!$Q336</f>
        <v>#VALUE!</v>
      </c>
      <c r="T336" t="e">
        <f>'Parameters from R'!E$17+'Parameters from R'!E$18*Computation!$O336+'Parameters from R'!E$19*Computation!$P336+'Parameters from R'!E$20*Computation!$O336*Computation!$P336+'Parameters from R'!E$21*Computation!$Q336+'Parameters from R'!E$22*Computation!$O336*Computation!$Q336+'Parameters from R'!E$23*Computation!$P336*Computation!$Q336+'Parameters from R'!E$24*Computation!$O336*Computation!$P336*Computation!$Q336</f>
        <v>#VALUE!</v>
      </c>
      <c r="U336" t="e">
        <f>'Parameters from R'!F$17+'Parameters from R'!F$18*Computation!$O336+'Parameters from R'!F$19*Computation!$P336+'Parameters from R'!F$20*Computation!$O336*Computation!$P336+'Parameters from R'!F$21*Computation!$Q336+'Parameters from R'!F$22*Computation!$O336*Computation!$Q336+'Parameters from R'!F$23*Computation!$P336*Computation!$Q336+'Parameters from R'!F$24*Computation!$O336*Computation!$P336*Computation!$Q336</f>
        <v>#VALUE!</v>
      </c>
      <c r="V336" t="e">
        <f t="shared" si="218"/>
        <v>#VALUE!</v>
      </c>
      <c r="W336" t="e">
        <f t="shared" si="219"/>
        <v>#VALUE!</v>
      </c>
      <c r="X336" t="e">
        <f t="shared" si="220"/>
        <v>#VALUE!</v>
      </c>
      <c r="Z336" s="21" t="str">
        <f>IF(F336="","",V336/'Parameters from R'!$D$25)</f>
        <v/>
      </c>
      <c r="AA336" s="21" t="str">
        <f t="shared" si="221"/>
        <v/>
      </c>
      <c r="AB336" s="21" t="str">
        <f t="shared" si="222"/>
        <v/>
      </c>
      <c r="AD336" s="21" t="str">
        <f>IF(G336="","",X336/'Parameters from R'!$F$25)</f>
        <v/>
      </c>
      <c r="AE336" s="21" t="str">
        <f t="shared" si="223"/>
        <v/>
      </c>
      <c r="AF336" s="21" t="str">
        <f t="shared" si="224"/>
        <v/>
      </c>
      <c r="AI336" s="49" t="str">
        <f t="shared" si="225"/>
        <v/>
      </c>
      <c r="AJ336" s="49" t="str">
        <f t="shared" si="226"/>
        <v/>
      </c>
      <c r="AL336" s="48" t="str">
        <f t="shared" si="227"/>
        <v/>
      </c>
      <c r="AM336" s="45" t="str">
        <f t="shared" si="188"/>
        <v/>
      </c>
      <c r="AO336" s="60" t="str">
        <f t="shared" si="189"/>
        <v/>
      </c>
      <c r="AP336" s="60" t="str">
        <f t="shared" si="190"/>
        <v/>
      </c>
      <c r="AQ336" s="21" t="str">
        <f t="shared" si="191"/>
        <v/>
      </c>
      <c r="AR336" s="21" t="str">
        <f t="shared" si="192"/>
        <v/>
      </c>
      <c r="AT336" s="55" t="str">
        <f t="shared" si="193"/>
        <v/>
      </c>
      <c r="AV336" s="55" t="str">
        <f t="shared" si="194"/>
        <v/>
      </c>
      <c r="AX336" s="55" t="str">
        <f t="shared" si="195"/>
        <v/>
      </c>
      <c r="AZ336" s="55" t="str">
        <f t="shared" si="196"/>
        <v/>
      </c>
      <c r="BB336" s="55" t="str">
        <f t="shared" si="197"/>
        <v/>
      </c>
      <c r="BD336" s="55" t="str">
        <f t="shared" si="198"/>
        <v/>
      </c>
      <c r="BF336" s="55" t="str">
        <f t="shared" si="199"/>
        <v/>
      </c>
      <c r="BH336" s="55" t="str">
        <f t="shared" si="200"/>
        <v/>
      </c>
      <c r="BJ336" s="56" t="str">
        <f t="shared" si="201"/>
        <v/>
      </c>
      <c r="BK336" s="57" t="str">
        <f t="shared" si="202"/>
        <v/>
      </c>
      <c r="BM336" s="57" t="str">
        <f t="shared" si="203"/>
        <v/>
      </c>
      <c r="BO336" s="57" t="str">
        <f t="shared" si="204"/>
        <v/>
      </c>
      <c r="BQ336" s="57" t="str">
        <f t="shared" si="205"/>
        <v/>
      </c>
      <c r="BS336" s="57" t="str">
        <f t="shared" si="206"/>
        <v/>
      </c>
      <c r="BU336" s="57" t="str">
        <f t="shared" si="207"/>
        <v/>
      </c>
      <c r="BW336" s="57" t="str">
        <f t="shared" si="208"/>
        <v/>
      </c>
      <c r="BY336" s="57" t="str">
        <f t="shared" si="209"/>
        <v/>
      </c>
      <c r="CA336" s="58" t="str">
        <f t="shared" si="210"/>
        <v/>
      </c>
      <c r="CB336" s="59" t="str">
        <f t="shared" si="228"/>
        <v/>
      </c>
      <c r="CG336" s="49" t="e">
        <f t="shared" si="229"/>
        <v>#N/A</v>
      </c>
      <c r="CH336" s="49" t="e">
        <f t="shared" si="230"/>
        <v>#N/A</v>
      </c>
      <c r="CJ336" s="49" t="e">
        <f t="shared" si="231"/>
        <v>#N/A</v>
      </c>
      <c r="CK336" s="49" t="e">
        <f t="shared" si="232"/>
        <v>#N/A</v>
      </c>
    </row>
    <row r="337" spans="2:89" x14ac:dyDescent="0.3">
      <c r="B337" s="21">
        <f>IF('INPUT and DIAGNOSIS'!B43="","",'INPUT and DIAGNOSIS'!B43)</f>
        <v>39</v>
      </c>
      <c r="C337" s="21" t="str">
        <f>IF('INPUT and DIAGNOSIS'!C43="","",'INPUT and DIAGNOSIS'!C43)</f>
        <v/>
      </c>
      <c r="D337" s="21" t="str">
        <f>IF('INPUT and DIAGNOSIS'!D43="","",IF(AND('INPUT and DIAGNOSIS'!C43&lt;42,'INPUT and DIAGNOSIS'!D43&lt;10),10,IF(AND('INPUT and DIAGNOSIS'!C43&lt;68,'INPUT and DIAGNOSIS'!D43&lt;8),8,'INPUT and DIAGNOSIS'!D43)))</f>
        <v/>
      </c>
      <c r="E337" s="21" t="str">
        <f>IF('INPUT and DIAGNOSIS'!E43="","",IF('INPUT and DIAGNOSIS'!E43="M",0,IF('INPUT and DIAGNOSIS'!E43="F",1,"Missing/Wrong")))</f>
        <v/>
      </c>
      <c r="F337" s="21" t="str">
        <f>IF('INPUT and DIAGNOSIS'!F43="","",'INPUT and DIAGNOSIS'!F43)</f>
        <v/>
      </c>
      <c r="G337" s="21" t="str">
        <f>IF('INPUT and DIAGNOSIS'!G43="","",'INPUT and DIAGNOSIS'!G43)</f>
        <v/>
      </c>
      <c r="H337" s="38" t="str">
        <f t="shared" si="211"/>
        <v/>
      </c>
      <c r="I337" s="49" t="str">
        <f>IF('INPUT and DIAGNOSIS'!D43="","",IF(AND('INPUT and DIAGNOSIS'!C43&lt;42,'INPUT and DIAGNOSIS'!D43&lt;10),10,IF(AND('INPUT and DIAGNOSIS'!C43&lt;68,'INPUT and DIAGNOSIS'!D43&lt;8),8,"")))</f>
        <v/>
      </c>
      <c r="J337" t="e">
        <f t="shared" si="233"/>
        <v>#VALUE!</v>
      </c>
      <c r="K337" t="e">
        <f t="shared" si="212"/>
        <v>#VALUE!</v>
      </c>
      <c r="L337" s="33" t="e">
        <f t="shared" si="213"/>
        <v>#VALUE!</v>
      </c>
      <c r="M337" t="e">
        <f t="shared" si="214"/>
        <v>#VALUE!</v>
      </c>
      <c r="O337" s="33" t="e">
        <f t="shared" si="215"/>
        <v>#VALUE!</v>
      </c>
      <c r="P337" s="33" t="e">
        <f t="shared" si="216"/>
        <v>#VALUE!</v>
      </c>
      <c r="Q337" s="33" t="e">
        <f t="shared" si="217"/>
        <v>#VALUE!</v>
      </c>
      <c r="S337" t="e">
        <f>'Parameters from R'!D$17+'Parameters from R'!D$18*Computation!$O337+'Parameters from R'!D$19*Computation!$P337+'Parameters from R'!D$20*Computation!$O337*Computation!$P337+'Parameters from R'!D$21*Computation!$Q337+'Parameters from R'!D$22*Computation!$O337*Computation!$Q337+'Parameters from R'!D$23*Computation!$P337*Computation!$Q337+'Parameters from R'!D$24*Computation!$O337*Computation!$P337*Computation!$Q337</f>
        <v>#VALUE!</v>
      </c>
      <c r="T337" t="e">
        <f>'Parameters from R'!E$17+'Parameters from R'!E$18*Computation!$O337+'Parameters from R'!E$19*Computation!$P337+'Parameters from R'!E$20*Computation!$O337*Computation!$P337+'Parameters from R'!E$21*Computation!$Q337+'Parameters from R'!E$22*Computation!$O337*Computation!$Q337+'Parameters from R'!E$23*Computation!$P337*Computation!$Q337+'Parameters from R'!E$24*Computation!$O337*Computation!$P337*Computation!$Q337</f>
        <v>#VALUE!</v>
      </c>
      <c r="U337" t="e">
        <f>'Parameters from R'!F$17+'Parameters from R'!F$18*Computation!$O337+'Parameters from R'!F$19*Computation!$P337+'Parameters from R'!F$20*Computation!$O337*Computation!$P337+'Parameters from R'!F$21*Computation!$Q337+'Parameters from R'!F$22*Computation!$O337*Computation!$Q337+'Parameters from R'!F$23*Computation!$P337*Computation!$Q337+'Parameters from R'!F$24*Computation!$O337*Computation!$P337*Computation!$Q337</f>
        <v>#VALUE!</v>
      </c>
      <c r="V337" t="e">
        <f t="shared" si="218"/>
        <v>#VALUE!</v>
      </c>
      <c r="W337" t="e">
        <f t="shared" si="219"/>
        <v>#VALUE!</v>
      </c>
      <c r="X337" t="e">
        <f t="shared" si="220"/>
        <v>#VALUE!</v>
      </c>
      <c r="Z337" s="21" t="str">
        <f>IF(F337="","",V337/'Parameters from R'!$D$25)</f>
        <v/>
      </c>
      <c r="AA337" s="21" t="str">
        <f t="shared" si="221"/>
        <v/>
      </c>
      <c r="AB337" s="21" t="str">
        <f t="shared" si="222"/>
        <v/>
      </c>
      <c r="AD337" s="21" t="str">
        <f>IF(G337="","",X337/'Parameters from R'!$F$25)</f>
        <v/>
      </c>
      <c r="AE337" s="21" t="str">
        <f t="shared" si="223"/>
        <v/>
      </c>
      <c r="AF337" s="21" t="str">
        <f t="shared" si="224"/>
        <v/>
      </c>
      <c r="AI337" s="49" t="str">
        <f t="shared" si="225"/>
        <v/>
      </c>
      <c r="AJ337" s="49" t="str">
        <f t="shared" si="226"/>
        <v/>
      </c>
      <c r="AL337" s="48" t="str">
        <f t="shared" si="227"/>
        <v/>
      </c>
      <c r="AM337" s="45" t="str">
        <f t="shared" si="188"/>
        <v/>
      </c>
      <c r="AO337" s="60" t="str">
        <f t="shared" si="189"/>
        <v/>
      </c>
      <c r="AP337" s="60" t="str">
        <f t="shared" si="190"/>
        <v/>
      </c>
      <c r="AQ337" s="21" t="str">
        <f t="shared" si="191"/>
        <v/>
      </c>
      <c r="AR337" s="21" t="str">
        <f t="shared" si="192"/>
        <v/>
      </c>
      <c r="AT337" s="55" t="str">
        <f t="shared" si="193"/>
        <v/>
      </c>
      <c r="AV337" s="55" t="str">
        <f t="shared" si="194"/>
        <v/>
      </c>
      <c r="AX337" s="55" t="str">
        <f t="shared" si="195"/>
        <v/>
      </c>
      <c r="AZ337" s="55" t="str">
        <f t="shared" si="196"/>
        <v/>
      </c>
      <c r="BB337" s="55" t="str">
        <f t="shared" si="197"/>
        <v/>
      </c>
      <c r="BD337" s="55" t="str">
        <f t="shared" si="198"/>
        <v/>
      </c>
      <c r="BF337" s="55" t="str">
        <f t="shared" si="199"/>
        <v/>
      </c>
      <c r="BH337" s="55" t="str">
        <f t="shared" si="200"/>
        <v/>
      </c>
      <c r="BJ337" s="56" t="str">
        <f t="shared" si="201"/>
        <v/>
      </c>
      <c r="BK337" s="57" t="str">
        <f t="shared" si="202"/>
        <v/>
      </c>
      <c r="BM337" s="57" t="str">
        <f t="shared" si="203"/>
        <v/>
      </c>
      <c r="BO337" s="57" t="str">
        <f t="shared" si="204"/>
        <v/>
      </c>
      <c r="BQ337" s="57" t="str">
        <f t="shared" si="205"/>
        <v/>
      </c>
      <c r="BS337" s="57" t="str">
        <f t="shared" si="206"/>
        <v/>
      </c>
      <c r="BU337" s="57" t="str">
        <f t="shared" si="207"/>
        <v/>
      </c>
      <c r="BW337" s="57" t="str">
        <f t="shared" si="208"/>
        <v/>
      </c>
      <c r="BY337" s="57" t="str">
        <f t="shared" si="209"/>
        <v/>
      </c>
      <c r="CA337" s="58" t="str">
        <f t="shared" si="210"/>
        <v/>
      </c>
      <c r="CB337" s="59" t="str">
        <f t="shared" si="228"/>
        <v/>
      </c>
      <c r="CG337" s="49" t="e">
        <f t="shared" si="229"/>
        <v>#N/A</v>
      </c>
      <c r="CH337" s="49" t="e">
        <f t="shared" si="230"/>
        <v>#N/A</v>
      </c>
      <c r="CJ337" s="49" t="e">
        <f t="shared" si="231"/>
        <v>#N/A</v>
      </c>
      <c r="CK337" s="49" t="e">
        <f t="shared" si="232"/>
        <v>#N/A</v>
      </c>
    </row>
    <row r="338" spans="2:89" x14ac:dyDescent="0.3">
      <c r="B338" s="21">
        <f>IF('INPUT and DIAGNOSIS'!B44="","",'INPUT and DIAGNOSIS'!B44)</f>
        <v>40</v>
      </c>
      <c r="C338" s="21" t="str">
        <f>IF('INPUT and DIAGNOSIS'!C44="","",'INPUT and DIAGNOSIS'!C44)</f>
        <v/>
      </c>
      <c r="D338" s="21" t="str">
        <f>IF('INPUT and DIAGNOSIS'!D44="","",IF(AND('INPUT and DIAGNOSIS'!C44&lt;42,'INPUT and DIAGNOSIS'!D44&lt;10),10,IF(AND('INPUT and DIAGNOSIS'!C44&lt;68,'INPUT and DIAGNOSIS'!D44&lt;8),8,'INPUT and DIAGNOSIS'!D44)))</f>
        <v/>
      </c>
      <c r="E338" s="21" t="str">
        <f>IF('INPUT and DIAGNOSIS'!E44="","",IF('INPUT and DIAGNOSIS'!E44="M",0,IF('INPUT and DIAGNOSIS'!E44="F",1,"Missing/Wrong")))</f>
        <v/>
      </c>
      <c r="F338" s="21" t="str">
        <f>IF('INPUT and DIAGNOSIS'!F44="","",'INPUT and DIAGNOSIS'!F44)</f>
        <v/>
      </c>
      <c r="G338" s="21" t="str">
        <f>IF('INPUT and DIAGNOSIS'!G44="","",'INPUT and DIAGNOSIS'!G44)</f>
        <v/>
      </c>
      <c r="H338" s="38" t="str">
        <f t="shared" si="211"/>
        <v/>
      </c>
      <c r="I338" s="49" t="str">
        <f>IF('INPUT and DIAGNOSIS'!D44="","",IF(AND('INPUT and DIAGNOSIS'!C44&lt;42,'INPUT and DIAGNOSIS'!D44&lt;10),10,IF(AND('INPUT and DIAGNOSIS'!C44&lt;68,'INPUT and DIAGNOSIS'!D44&lt;8),8,"")))</f>
        <v/>
      </c>
      <c r="J338" t="e">
        <f t="shared" si="233"/>
        <v>#VALUE!</v>
      </c>
      <c r="K338" t="e">
        <f t="shared" si="212"/>
        <v>#VALUE!</v>
      </c>
      <c r="L338" s="33" t="e">
        <f t="shared" si="213"/>
        <v>#VALUE!</v>
      </c>
      <c r="M338" t="e">
        <f t="shared" si="214"/>
        <v>#VALUE!</v>
      </c>
      <c r="O338" s="33" t="e">
        <f t="shared" si="215"/>
        <v>#VALUE!</v>
      </c>
      <c r="P338" s="33" t="e">
        <f t="shared" si="216"/>
        <v>#VALUE!</v>
      </c>
      <c r="Q338" s="33" t="e">
        <f t="shared" si="217"/>
        <v>#VALUE!</v>
      </c>
      <c r="S338" t="e">
        <f>'Parameters from R'!D$17+'Parameters from R'!D$18*Computation!$O338+'Parameters from R'!D$19*Computation!$P338+'Parameters from R'!D$20*Computation!$O338*Computation!$P338+'Parameters from R'!D$21*Computation!$Q338+'Parameters from R'!D$22*Computation!$O338*Computation!$Q338+'Parameters from R'!D$23*Computation!$P338*Computation!$Q338+'Parameters from R'!D$24*Computation!$O338*Computation!$P338*Computation!$Q338</f>
        <v>#VALUE!</v>
      </c>
      <c r="T338" t="e">
        <f>'Parameters from R'!E$17+'Parameters from R'!E$18*Computation!$O338+'Parameters from R'!E$19*Computation!$P338+'Parameters from R'!E$20*Computation!$O338*Computation!$P338+'Parameters from R'!E$21*Computation!$Q338+'Parameters from R'!E$22*Computation!$O338*Computation!$Q338+'Parameters from R'!E$23*Computation!$P338*Computation!$Q338+'Parameters from R'!E$24*Computation!$O338*Computation!$P338*Computation!$Q338</f>
        <v>#VALUE!</v>
      </c>
      <c r="U338" t="e">
        <f>'Parameters from R'!F$17+'Parameters from R'!F$18*Computation!$O338+'Parameters from R'!F$19*Computation!$P338+'Parameters from R'!F$20*Computation!$O338*Computation!$P338+'Parameters from R'!F$21*Computation!$Q338+'Parameters from R'!F$22*Computation!$O338*Computation!$Q338+'Parameters from R'!F$23*Computation!$P338*Computation!$Q338+'Parameters from R'!F$24*Computation!$O338*Computation!$P338*Computation!$Q338</f>
        <v>#VALUE!</v>
      </c>
      <c r="V338" t="e">
        <f t="shared" si="218"/>
        <v>#VALUE!</v>
      </c>
      <c r="W338" t="e">
        <f t="shared" si="219"/>
        <v>#VALUE!</v>
      </c>
      <c r="X338" t="e">
        <f t="shared" si="220"/>
        <v>#VALUE!</v>
      </c>
      <c r="Z338" s="21" t="str">
        <f>IF(F338="","",V338/'Parameters from R'!$D$25)</f>
        <v/>
      </c>
      <c r="AA338" s="21" t="str">
        <f t="shared" si="221"/>
        <v/>
      </c>
      <c r="AB338" s="21" t="str">
        <f t="shared" si="222"/>
        <v/>
      </c>
      <c r="AD338" s="21" t="str">
        <f>IF(G338="","",X338/'Parameters from R'!$F$25)</f>
        <v/>
      </c>
      <c r="AE338" s="21" t="str">
        <f t="shared" si="223"/>
        <v/>
      </c>
      <c r="AF338" s="21" t="str">
        <f t="shared" si="224"/>
        <v/>
      </c>
      <c r="AI338" s="49" t="str">
        <f t="shared" si="225"/>
        <v/>
      </c>
      <c r="AJ338" s="49" t="str">
        <f t="shared" si="226"/>
        <v/>
      </c>
      <c r="AL338" s="48" t="str">
        <f t="shared" si="227"/>
        <v/>
      </c>
      <c r="AM338" s="45" t="str">
        <f t="shared" si="188"/>
        <v/>
      </c>
      <c r="AO338" s="60" t="str">
        <f t="shared" si="189"/>
        <v/>
      </c>
      <c r="AP338" s="60" t="str">
        <f t="shared" si="190"/>
        <v/>
      </c>
      <c r="AQ338" s="21" t="str">
        <f t="shared" si="191"/>
        <v/>
      </c>
      <c r="AR338" s="21" t="str">
        <f t="shared" si="192"/>
        <v/>
      </c>
      <c r="AT338" s="55" t="str">
        <f t="shared" si="193"/>
        <v/>
      </c>
      <c r="AV338" s="55" t="str">
        <f t="shared" si="194"/>
        <v/>
      </c>
      <c r="AX338" s="55" t="str">
        <f t="shared" si="195"/>
        <v/>
      </c>
      <c r="AZ338" s="55" t="str">
        <f t="shared" si="196"/>
        <v/>
      </c>
      <c r="BB338" s="55" t="str">
        <f t="shared" si="197"/>
        <v/>
      </c>
      <c r="BD338" s="55" t="str">
        <f t="shared" si="198"/>
        <v/>
      </c>
      <c r="BF338" s="55" t="str">
        <f t="shared" si="199"/>
        <v/>
      </c>
      <c r="BH338" s="55" t="str">
        <f t="shared" si="200"/>
        <v/>
      </c>
      <c r="BJ338" s="56" t="str">
        <f t="shared" si="201"/>
        <v/>
      </c>
      <c r="BK338" s="57" t="str">
        <f t="shared" si="202"/>
        <v/>
      </c>
      <c r="BM338" s="57" t="str">
        <f t="shared" si="203"/>
        <v/>
      </c>
      <c r="BO338" s="57" t="str">
        <f t="shared" si="204"/>
        <v/>
      </c>
      <c r="BQ338" s="57" t="str">
        <f t="shared" si="205"/>
        <v/>
      </c>
      <c r="BS338" s="57" t="str">
        <f t="shared" si="206"/>
        <v/>
      </c>
      <c r="BU338" s="57" t="str">
        <f t="shared" si="207"/>
        <v/>
      </c>
      <c r="BW338" s="57" t="str">
        <f t="shared" si="208"/>
        <v/>
      </c>
      <c r="BY338" s="57" t="str">
        <f t="shared" si="209"/>
        <v/>
      </c>
      <c r="CA338" s="58" t="str">
        <f t="shared" si="210"/>
        <v/>
      </c>
      <c r="CB338" s="59" t="str">
        <f t="shared" si="228"/>
        <v/>
      </c>
      <c r="CG338" s="49" t="e">
        <f t="shared" si="229"/>
        <v>#N/A</v>
      </c>
      <c r="CH338" s="49" t="e">
        <f t="shared" si="230"/>
        <v>#N/A</v>
      </c>
      <c r="CJ338" s="49" t="e">
        <f t="shared" si="231"/>
        <v>#N/A</v>
      </c>
      <c r="CK338" s="49" t="e">
        <f t="shared" si="232"/>
        <v>#N/A</v>
      </c>
    </row>
    <row r="339" spans="2:89" x14ac:dyDescent="0.3">
      <c r="B339" s="21">
        <f>IF('INPUT and DIAGNOSIS'!B45="","",'INPUT and DIAGNOSIS'!B45)</f>
        <v>41</v>
      </c>
      <c r="C339" s="21" t="str">
        <f>IF('INPUT and DIAGNOSIS'!C45="","",'INPUT and DIAGNOSIS'!C45)</f>
        <v/>
      </c>
      <c r="D339" s="21" t="str">
        <f>IF('INPUT and DIAGNOSIS'!D45="","",IF(AND('INPUT and DIAGNOSIS'!C45&lt;42,'INPUT and DIAGNOSIS'!D45&lt;10),10,IF(AND('INPUT and DIAGNOSIS'!C45&lt;68,'INPUT and DIAGNOSIS'!D45&lt;8),8,'INPUT and DIAGNOSIS'!D45)))</f>
        <v/>
      </c>
      <c r="E339" s="21" t="str">
        <f>IF('INPUT and DIAGNOSIS'!E45="","",IF('INPUT and DIAGNOSIS'!E45="M",0,IF('INPUT and DIAGNOSIS'!E45="F",1,"Missing/Wrong")))</f>
        <v/>
      </c>
      <c r="F339" s="21" t="str">
        <f>IF('INPUT and DIAGNOSIS'!F45="","",'INPUT and DIAGNOSIS'!F45)</f>
        <v/>
      </c>
      <c r="G339" s="21" t="str">
        <f>IF('INPUT and DIAGNOSIS'!G45="","",'INPUT and DIAGNOSIS'!G45)</f>
        <v/>
      </c>
      <c r="H339" s="38" t="str">
        <f t="shared" si="211"/>
        <v/>
      </c>
      <c r="I339" s="49" t="str">
        <f>IF('INPUT and DIAGNOSIS'!D45="","",IF(AND('INPUT and DIAGNOSIS'!C45&lt;42,'INPUT and DIAGNOSIS'!D45&lt;10),10,IF(AND('INPUT and DIAGNOSIS'!C45&lt;68,'INPUT and DIAGNOSIS'!D45&lt;8),8,"")))</f>
        <v/>
      </c>
      <c r="J339" t="e">
        <f t="shared" si="233"/>
        <v>#VALUE!</v>
      </c>
      <c r="K339" t="e">
        <f t="shared" si="212"/>
        <v>#VALUE!</v>
      </c>
      <c r="L339" s="33" t="e">
        <f t="shared" si="213"/>
        <v>#VALUE!</v>
      </c>
      <c r="M339" t="e">
        <f t="shared" si="214"/>
        <v>#VALUE!</v>
      </c>
      <c r="O339" s="33" t="e">
        <f t="shared" si="215"/>
        <v>#VALUE!</v>
      </c>
      <c r="P339" s="33" t="e">
        <f t="shared" si="216"/>
        <v>#VALUE!</v>
      </c>
      <c r="Q339" s="33" t="e">
        <f t="shared" si="217"/>
        <v>#VALUE!</v>
      </c>
      <c r="S339" t="e">
        <f>'Parameters from R'!D$17+'Parameters from R'!D$18*Computation!$O339+'Parameters from R'!D$19*Computation!$P339+'Parameters from R'!D$20*Computation!$O339*Computation!$P339+'Parameters from R'!D$21*Computation!$Q339+'Parameters from R'!D$22*Computation!$O339*Computation!$Q339+'Parameters from R'!D$23*Computation!$P339*Computation!$Q339+'Parameters from R'!D$24*Computation!$O339*Computation!$P339*Computation!$Q339</f>
        <v>#VALUE!</v>
      </c>
      <c r="T339" t="e">
        <f>'Parameters from R'!E$17+'Parameters from R'!E$18*Computation!$O339+'Parameters from R'!E$19*Computation!$P339+'Parameters from R'!E$20*Computation!$O339*Computation!$P339+'Parameters from R'!E$21*Computation!$Q339+'Parameters from R'!E$22*Computation!$O339*Computation!$Q339+'Parameters from R'!E$23*Computation!$P339*Computation!$Q339+'Parameters from R'!E$24*Computation!$O339*Computation!$P339*Computation!$Q339</f>
        <v>#VALUE!</v>
      </c>
      <c r="U339" t="e">
        <f>'Parameters from R'!F$17+'Parameters from R'!F$18*Computation!$O339+'Parameters from R'!F$19*Computation!$P339+'Parameters from R'!F$20*Computation!$O339*Computation!$P339+'Parameters from R'!F$21*Computation!$Q339+'Parameters from R'!F$22*Computation!$O339*Computation!$Q339+'Parameters from R'!F$23*Computation!$P339*Computation!$Q339+'Parameters from R'!F$24*Computation!$O339*Computation!$P339*Computation!$Q339</f>
        <v>#VALUE!</v>
      </c>
      <c r="V339" t="e">
        <f t="shared" si="218"/>
        <v>#VALUE!</v>
      </c>
      <c r="W339" t="e">
        <f t="shared" si="219"/>
        <v>#VALUE!</v>
      </c>
      <c r="X339" t="e">
        <f t="shared" si="220"/>
        <v>#VALUE!</v>
      </c>
      <c r="Z339" s="21" t="str">
        <f>IF(F339="","",V339/'Parameters from R'!$D$25)</f>
        <v/>
      </c>
      <c r="AA339" s="21" t="str">
        <f t="shared" si="221"/>
        <v/>
      </c>
      <c r="AB339" s="21" t="str">
        <f t="shared" si="222"/>
        <v/>
      </c>
      <c r="AD339" s="21" t="str">
        <f>IF(G339="","",X339/'Parameters from R'!$F$25)</f>
        <v/>
      </c>
      <c r="AE339" s="21" t="str">
        <f t="shared" si="223"/>
        <v/>
      </c>
      <c r="AF339" s="21" t="str">
        <f t="shared" si="224"/>
        <v/>
      </c>
      <c r="AI339" s="49" t="str">
        <f t="shared" si="225"/>
        <v/>
      </c>
      <c r="AJ339" s="49" t="str">
        <f t="shared" si="226"/>
        <v/>
      </c>
      <c r="AL339" s="48" t="str">
        <f t="shared" si="227"/>
        <v/>
      </c>
      <c r="AM339" s="45" t="str">
        <f t="shared" si="188"/>
        <v/>
      </c>
      <c r="AO339" s="60" t="str">
        <f t="shared" si="189"/>
        <v/>
      </c>
      <c r="AP339" s="60" t="str">
        <f t="shared" si="190"/>
        <v/>
      </c>
      <c r="AQ339" s="21" t="str">
        <f t="shared" si="191"/>
        <v/>
      </c>
      <c r="AR339" s="21" t="str">
        <f t="shared" si="192"/>
        <v/>
      </c>
      <c r="AT339" s="55" t="str">
        <f t="shared" si="193"/>
        <v/>
      </c>
      <c r="AV339" s="55" t="str">
        <f t="shared" si="194"/>
        <v/>
      </c>
      <c r="AX339" s="55" t="str">
        <f t="shared" si="195"/>
        <v/>
      </c>
      <c r="AZ339" s="55" t="str">
        <f t="shared" si="196"/>
        <v/>
      </c>
      <c r="BB339" s="55" t="str">
        <f t="shared" si="197"/>
        <v/>
      </c>
      <c r="BD339" s="55" t="str">
        <f t="shared" si="198"/>
        <v/>
      </c>
      <c r="BF339" s="55" t="str">
        <f t="shared" si="199"/>
        <v/>
      </c>
      <c r="BH339" s="55" t="str">
        <f t="shared" si="200"/>
        <v/>
      </c>
      <c r="BJ339" s="56" t="str">
        <f t="shared" si="201"/>
        <v/>
      </c>
      <c r="BK339" s="57" t="str">
        <f t="shared" si="202"/>
        <v/>
      </c>
      <c r="BM339" s="57" t="str">
        <f t="shared" si="203"/>
        <v/>
      </c>
      <c r="BO339" s="57" t="str">
        <f t="shared" si="204"/>
        <v/>
      </c>
      <c r="BQ339" s="57" t="str">
        <f t="shared" si="205"/>
        <v/>
      </c>
      <c r="BS339" s="57" t="str">
        <f t="shared" si="206"/>
        <v/>
      </c>
      <c r="BU339" s="57" t="str">
        <f t="shared" si="207"/>
        <v/>
      </c>
      <c r="BW339" s="57" t="str">
        <f t="shared" si="208"/>
        <v/>
      </c>
      <c r="BY339" s="57" t="str">
        <f t="shared" si="209"/>
        <v/>
      </c>
      <c r="CA339" s="58" t="str">
        <f t="shared" si="210"/>
        <v/>
      </c>
      <c r="CB339" s="59" t="str">
        <f t="shared" si="228"/>
        <v/>
      </c>
      <c r="CG339" s="49" t="e">
        <f t="shared" si="229"/>
        <v>#N/A</v>
      </c>
      <c r="CH339" s="49" t="e">
        <f t="shared" si="230"/>
        <v>#N/A</v>
      </c>
      <c r="CJ339" s="49" t="e">
        <f t="shared" si="231"/>
        <v>#N/A</v>
      </c>
      <c r="CK339" s="49" t="e">
        <f t="shared" si="232"/>
        <v>#N/A</v>
      </c>
    </row>
    <row r="340" spans="2:89" x14ac:dyDescent="0.3">
      <c r="B340" s="21">
        <f>IF('INPUT and DIAGNOSIS'!B46="","",'INPUT and DIAGNOSIS'!B46)</f>
        <v>42</v>
      </c>
      <c r="C340" s="21" t="str">
        <f>IF('INPUT and DIAGNOSIS'!C46="","",'INPUT and DIAGNOSIS'!C46)</f>
        <v/>
      </c>
      <c r="D340" s="21" t="str">
        <f>IF('INPUT and DIAGNOSIS'!D46="","",IF(AND('INPUT and DIAGNOSIS'!C46&lt;42,'INPUT and DIAGNOSIS'!D46&lt;10),10,IF(AND('INPUT and DIAGNOSIS'!C46&lt;68,'INPUT and DIAGNOSIS'!D46&lt;8),8,'INPUT and DIAGNOSIS'!D46)))</f>
        <v/>
      </c>
      <c r="E340" s="21" t="str">
        <f>IF('INPUT and DIAGNOSIS'!E46="","",IF('INPUT and DIAGNOSIS'!E46="M",0,IF('INPUT and DIAGNOSIS'!E46="F",1,"Missing/Wrong")))</f>
        <v/>
      </c>
      <c r="F340" s="21" t="str">
        <f>IF('INPUT and DIAGNOSIS'!F46="","",'INPUT and DIAGNOSIS'!F46)</f>
        <v/>
      </c>
      <c r="G340" s="21" t="str">
        <f>IF('INPUT and DIAGNOSIS'!G46="","",'INPUT and DIAGNOSIS'!G46)</f>
        <v/>
      </c>
      <c r="H340" s="38" t="str">
        <f t="shared" si="211"/>
        <v/>
      </c>
      <c r="I340" s="49" t="str">
        <f>IF('INPUT and DIAGNOSIS'!D46="","",IF(AND('INPUT and DIAGNOSIS'!C46&lt;42,'INPUT and DIAGNOSIS'!D46&lt;10),10,IF(AND('INPUT and DIAGNOSIS'!C46&lt;68,'INPUT and DIAGNOSIS'!D46&lt;8),8,"")))</f>
        <v/>
      </c>
      <c r="J340" t="e">
        <f t="shared" si="233"/>
        <v>#VALUE!</v>
      </c>
      <c r="K340" t="e">
        <f t="shared" si="212"/>
        <v>#VALUE!</v>
      </c>
      <c r="L340" s="33" t="e">
        <f t="shared" si="213"/>
        <v>#VALUE!</v>
      </c>
      <c r="M340" t="e">
        <f t="shared" si="214"/>
        <v>#VALUE!</v>
      </c>
      <c r="O340" s="33" t="e">
        <f t="shared" si="215"/>
        <v>#VALUE!</v>
      </c>
      <c r="P340" s="33" t="e">
        <f t="shared" si="216"/>
        <v>#VALUE!</v>
      </c>
      <c r="Q340" s="33" t="e">
        <f t="shared" si="217"/>
        <v>#VALUE!</v>
      </c>
      <c r="S340" t="e">
        <f>'Parameters from R'!D$17+'Parameters from R'!D$18*Computation!$O340+'Parameters from R'!D$19*Computation!$P340+'Parameters from R'!D$20*Computation!$O340*Computation!$P340+'Parameters from R'!D$21*Computation!$Q340+'Parameters from R'!D$22*Computation!$O340*Computation!$Q340+'Parameters from R'!D$23*Computation!$P340*Computation!$Q340+'Parameters from R'!D$24*Computation!$O340*Computation!$P340*Computation!$Q340</f>
        <v>#VALUE!</v>
      </c>
      <c r="T340" t="e">
        <f>'Parameters from R'!E$17+'Parameters from R'!E$18*Computation!$O340+'Parameters from R'!E$19*Computation!$P340+'Parameters from R'!E$20*Computation!$O340*Computation!$P340+'Parameters from R'!E$21*Computation!$Q340+'Parameters from R'!E$22*Computation!$O340*Computation!$Q340+'Parameters from R'!E$23*Computation!$P340*Computation!$Q340+'Parameters from R'!E$24*Computation!$O340*Computation!$P340*Computation!$Q340</f>
        <v>#VALUE!</v>
      </c>
      <c r="U340" t="e">
        <f>'Parameters from R'!F$17+'Parameters from R'!F$18*Computation!$O340+'Parameters from R'!F$19*Computation!$P340+'Parameters from R'!F$20*Computation!$O340*Computation!$P340+'Parameters from R'!F$21*Computation!$Q340+'Parameters from R'!F$22*Computation!$O340*Computation!$Q340+'Parameters from R'!F$23*Computation!$P340*Computation!$Q340+'Parameters from R'!F$24*Computation!$O340*Computation!$P340*Computation!$Q340</f>
        <v>#VALUE!</v>
      </c>
      <c r="V340" t="e">
        <f t="shared" si="218"/>
        <v>#VALUE!</v>
      </c>
      <c r="W340" t="e">
        <f t="shared" si="219"/>
        <v>#VALUE!</v>
      </c>
      <c r="X340" t="e">
        <f t="shared" si="220"/>
        <v>#VALUE!</v>
      </c>
      <c r="Z340" s="21" t="str">
        <f>IF(F340="","",V340/'Parameters from R'!$D$25)</f>
        <v/>
      </c>
      <c r="AA340" s="21" t="str">
        <f t="shared" si="221"/>
        <v/>
      </c>
      <c r="AB340" s="21" t="str">
        <f t="shared" si="222"/>
        <v/>
      </c>
      <c r="AD340" s="21" t="str">
        <f>IF(G340="","",X340/'Parameters from R'!$F$25)</f>
        <v/>
      </c>
      <c r="AE340" s="21" t="str">
        <f t="shared" si="223"/>
        <v/>
      </c>
      <c r="AF340" s="21" t="str">
        <f t="shared" si="224"/>
        <v/>
      </c>
      <c r="AI340" s="49" t="str">
        <f t="shared" si="225"/>
        <v/>
      </c>
      <c r="AJ340" s="49" t="str">
        <f t="shared" si="226"/>
        <v/>
      </c>
      <c r="AL340" s="48" t="str">
        <f t="shared" si="227"/>
        <v/>
      </c>
      <c r="AM340" s="45" t="str">
        <f t="shared" si="188"/>
        <v/>
      </c>
      <c r="AO340" s="60" t="str">
        <f t="shared" si="189"/>
        <v/>
      </c>
      <c r="AP340" s="60" t="str">
        <f t="shared" si="190"/>
        <v/>
      </c>
      <c r="AQ340" s="21" t="str">
        <f t="shared" si="191"/>
        <v/>
      </c>
      <c r="AR340" s="21" t="str">
        <f t="shared" si="192"/>
        <v/>
      </c>
      <c r="AT340" s="55" t="str">
        <f t="shared" si="193"/>
        <v/>
      </c>
      <c r="AV340" s="55" t="str">
        <f t="shared" si="194"/>
        <v/>
      </c>
      <c r="AX340" s="55" t="str">
        <f t="shared" si="195"/>
        <v/>
      </c>
      <c r="AZ340" s="55" t="str">
        <f t="shared" si="196"/>
        <v/>
      </c>
      <c r="BB340" s="55" t="str">
        <f t="shared" si="197"/>
        <v/>
      </c>
      <c r="BD340" s="55" t="str">
        <f t="shared" si="198"/>
        <v/>
      </c>
      <c r="BF340" s="55" t="str">
        <f t="shared" si="199"/>
        <v/>
      </c>
      <c r="BH340" s="55" t="str">
        <f t="shared" si="200"/>
        <v/>
      </c>
      <c r="BJ340" s="56" t="str">
        <f t="shared" si="201"/>
        <v/>
      </c>
      <c r="BK340" s="57" t="str">
        <f t="shared" si="202"/>
        <v/>
      </c>
      <c r="BM340" s="57" t="str">
        <f t="shared" si="203"/>
        <v/>
      </c>
      <c r="BO340" s="57" t="str">
        <f t="shared" si="204"/>
        <v/>
      </c>
      <c r="BQ340" s="57" t="str">
        <f t="shared" si="205"/>
        <v/>
      </c>
      <c r="BS340" s="57" t="str">
        <f t="shared" si="206"/>
        <v/>
      </c>
      <c r="BU340" s="57" t="str">
        <f t="shared" si="207"/>
        <v/>
      </c>
      <c r="BW340" s="57" t="str">
        <f t="shared" si="208"/>
        <v/>
      </c>
      <c r="BY340" s="57" t="str">
        <f t="shared" si="209"/>
        <v/>
      </c>
      <c r="CA340" s="58" t="str">
        <f t="shared" si="210"/>
        <v/>
      </c>
      <c r="CB340" s="59" t="str">
        <f t="shared" si="228"/>
        <v/>
      </c>
      <c r="CG340" s="49" t="e">
        <f t="shared" si="229"/>
        <v>#N/A</v>
      </c>
      <c r="CH340" s="49" t="e">
        <f t="shared" si="230"/>
        <v>#N/A</v>
      </c>
      <c r="CJ340" s="49" t="e">
        <f t="shared" si="231"/>
        <v>#N/A</v>
      </c>
      <c r="CK340" s="49" t="e">
        <f t="shared" si="232"/>
        <v>#N/A</v>
      </c>
    </row>
    <row r="341" spans="2:89" x14ac:dyDescent="0.3">
      <c r="B341" s="21">
        <f>IF('INPUT and DIAGNOSIS'!B47="","",'INPUT and DIAGNOSIS'!B47)</f>
        <v>43</v>
      </c>
      <c r="C341" s="21" t="str">
        <f>IF('INPUT and DIAGNOSIS'!C47="","",'INPUT and DIAGNOSIS'!C47)</f>
        <v/>
      </c>
      <c r="D341" s="21" t="str">
        <f>IF('INPUT and DIAGNOSIS'!D47="","",IF(AND('INPUT and DIAGNOSIS'!C47&lt;42,'INPUT and DIAGNOSIS'!D47&lt;10),10,IF(AND('INPUT and DIAGNOSIS'!C47&lt;68,'INPUT and DIAGNOSIS'!D47&lt;8),8,'INPUT and DIAGNOSIS'!D47)))</f>
        <v/>
      </c>
      <c r="E341" s="21" t="str">
        <f>IF('INPUT and DIAGNOSIS'!E47="","",IF('INPUT and DIAGNOSIS'!E47="M",0,IF('INPUT and DIAGNOSIS'!E47="F",1,"Missing/Wrong")))</f>
        <v/>
      </c>
      <c r="F341" s="21" t="str">
        <f>IF('INPUT and DIAGNOSIS'!F47="","",'INPUT and DIAGNOSIS'!F47)</f>
        <v/>
      </c>
      <c r="G341" s="21" t="str">
        <f>IF('INPUT and DIAGNOSIS'!G47="","",'INPUT and DIAGNOSIS'!G47)</f>
        <v/>
      </c>
      <c r="H341" s="38" t="str">
        <f t="shared" si="211"/>
        <v/>
      </c>
      <c r="I341" s="49" t="str">
        <f>IF('INPUT and DIAGNOSIS'!D47="","",IF(AND('INPUT and DIAGNOSIS'!C47&lt;42,'INPUT and DIAGNOSIS'!D47&lt;10),10,IF(AND('INPUT and DIAGNOSIS'!C47&lt;68,'INPUT and DIAGNOSIS'!D47&lt;8),8,"")))</f>
        <v/>
      </c>
      <c r="J341" t="e">
        <f t="shared" si="233"/>
        <v>#VALUE!</v>
      </c>
      <c r="K341" t="e">
        <f t="shared" si="212"/>
        <v>#VALUE!</v>
      </c>
      <c r="L341" s="33" t="e">
        <f t="shared" si="213"/>
        <v>#VALUE!</v>
      </c>
      <c r="M341" t="e">
        <f t="shared" si="214"/>
        <v>#VALUE!</v>
      </c>
      <c r="O341" s="33" t="e">
        <f t="shared" si="215"/>
        <v>#VALUE!</v>
      </c>
      <c r="P341" s="33" t="e">
        <f t="shared" si="216"/>
        <v>#VALUE!</v>
      </c>
      <c r="Q341" s="33" t="e">
        <f t="shared" si="217"/>
        <v>#VALUE!</v>
      </c>
      <c r="S341" t="e">
        <f>'Parameters from R'!D$17+'Parameters from R'!D$18*Computation!$O341+'Parameters from R'!D$19*Computation!$P341+'Parameters from R'!D$20*Computation!$O341*Computation!$P341+'Parameters from R'!D$21*Computation!$Q341+'Parameters from R'!D$22*Computation!$O341*Computation!$Q341+'Parameters from R'!D$23*Computation!$P341*Computation!$Q341+'Parameters from R'!D$24*Computation!$O341*Computation!$P341*Computation!$Q341</f>
        <v>#VALUE!</v>
      </c>
      <c r="T341" t="e">
        <f>'Parameters from R'!E$17+'Parameters from R'!E$18*Computation!$O341+'Parameters from R'!E$19*Computation!$P341+'Parameters from R'!E$20*Computation!$O341*Computation!$P341+'Parameters from R'!E$21*Computation!$Q341+'Parameters from R'!E$22*Computation!$O341*Computation!$Q341+'Parameters from R'!E$23*Computation!$P341*Computation!$Q341+'Parameters from R'!E$24*Computation!$O341*Computation!$P341*Computation!$Q341</f>
        <v>#VALUE!</v>
      </c>
      <c r="U341" t="e">
        <f>'Parameters from R'!F$17+'Parameters from R'!F$18*Computation!$O341+'Parameters from R'!F$19*Computation!$P341+'Parameters from R'!F$20*Computation!$O341*Computation!$P341+'Parameters from R'!F$21*Computation!$Q341+'Parameters from R'!F$22*Computation!$O341*Computation!$Q341+'Parameters from R'!F$23*Computation!$P341*Computation!$Q341+'Parameters from R'!F$24*Computation!$O341*Computation!$P341*Computation!$Q341</f>
        <v>#VALUE!</v>
      </c>
      <c r="V341" t="e">
        <f t="shared" si="218"/>
        <v>#VALUE!</v>
      </c>
      <c r="W341" t="e">
        <f t="shared" si="219"/>
        <v>#VALUE!</v>
      </c>
      <c r="X341" t="e">
        <f t="shared" si="220"/>
        <v>#VALUE!</v>
      </c>
      <c r="Z341" s="21" t="str">
        <f>IF(F341="","",V341/'Parameters from R'!$D$25)</f>
        <v/>
      </c>
      <c r="AA341" s="21" t="str">
        <f t="shared" si="221"/>
        <v/>
      </c>
      <c r="AB341" s="21" t="str">
        <f t="shared" si="222"/>
        <v/>
      </c>
      <c r="AD341" s="21" t="str">
        <f>IF(G341="","",X341/'Parameters from R'!$F$25)</f>
        <v/>
      </c>
      <c r="AE341" s="21" t="str">
        <f t="shared" si="223"/>
        <v/>
      </c>
      <c r="AF341" s="21" t="str">
        <f t="shared" si="224"/>
        <v/>
      </c>
      <c r="AI341" s="49" t="str">
        <f t="shared" si="225"/>
        <v/>
      </c>
      <c r="AJ341" s="49" t="str">
        <f t="shared" si="226"/>
        <v/>
      </c>
      <c r="AL341" s="48" t="str">
        <f t="shared" si="227"/>
        <v/>
      </c>
      <c r="AM341" s="45" t="str">
        <f t="shared" si="188"/>
        <v/>
      </c>
      <c r="AO341" s="60" t="str">
        <f t="shared" si="189"/>
        <v/>
      </c>
      <c r="AP341" s="60" t="str">
        <f t="shared" si="190"/>
        <v/>
      </c>
      <c r="AQ341" s="21" t="str">
        <f t="shared" si="191"/>
        <v/>
      </c>
      <c r="AR341" s="21" t="str">
        <f t="shared" si="192"/>
        <v/>
      </c>
      <c r="AT341" s="55" t="str">
        <f t="shared" si="193"/>
        <v/>
      </c>
      <c r="AV341" s="55" t="str">
        <f t="shared" si="194"/>
        <v/>
      </c>
      <c r="AX341" s="55" t="str">
        <f t="shared" si="195"/>
        <v/>
      </c>
      <c r="AZ341" s="55" t="str">
        <f t="shared" si="196"/>
        <v/>
      </c>
      <c r="BB341" s="55" t="str">
        <f t="shared" si="197"/>
        <v/>
      </c>
      <c r="BD341" s="55" t="str">
        <f t="shared" si="198"/>
        <v/>
      </c>
      <c r="BF341" s="55" t="str">
        <f t="shared" si="199"/>
        <v/>
      </c>
      <c r="BH341" s="55" t="str">
        <f t="shared" si="200"/>
        <v/>
      </c>
      <c r="BJ341" s="56" t="str">
        <f t="shared" si="201"/>
        <v/>
      </c>
      <c r="BK341" s="57" t="str">
        <f t="shared" si="202"/>
        <v/>
      </c>
      <c r="BM341" s="57" t="str">
        <f t="shared" si="203"/>
        <v/>
      </c>
      <c r="BO341" s="57" t="str">
        <f t="shared" si="204"/>
        <v/>
      </c>
      <c r="BQ341" s="57" t="str">
        <f t="shared" si="205"/>
        <v/>
      </c>
      <c r="BS341" s="57" t="str">
        <f t="shared" si="206"/>
        <v/>
      </c>
      <c r="BU341" s="57" t="str">
        <f t="shared" si="207"/>
        <v/>
      </c>
      <c r="BW341" s="57" t="str">
        <f t="shared" si="208"/>
        <v/>
      </c>
      <c r="BY341" s="57" t="str">
        <f t="shared" si="209"/>
        <v/>
      </c>
      <c r="CA341" s="58" t="str">
        <f t="shared" si="210"/>
        <v/>
      </c>
      <c r="CB341" s="59" t="str">
        <f t="shared" si="228"/>
        <v/>
      </c>
      <c r="CG341" s="49" t="e">
        <f t="shared" si="229"/>
        <v>#N/A</v>
      </c>
      <c r="CH341" s="49" t="e">
        <f t="shared" si="230"/>
        <v>#N/A</v>
      </c>
      <c r="CJ341" s="49" t="e">
        <f t="shared" si="231"/>
        <v>#N/A</v>
      </c>
      <c r="CK341" s="49" t="e">
        <f t="shared" si="232"/>
        <v>#N/A</v>
      </c>
    </row>
    <row r="342" spans="2:89" x14ac:dyDescent="0.3">
      <c r="B342" s="21">
        <f>IF('INPUT and DIAGNOSIS'!B48="","",'INPUT and DIAGNOSIS'!B48)</f>
        <v>44</v>
      </c>
      <c r="C342" s="21" t="str">
        <f>IF('INPUT and DIAGNOSIS'!C48="","",'INPUT and DIAGNOSIS'!C48)</f>
        <v/>
      </c>
      <c r="D342" s="21" t="str">
        <f>IF('INPUT and DIAGNOSIS'!D48="","",IF(AND('INPUT and DIAGNOSIS'!C48&lt;42,'INPUT and DIAGNOSIS'!D48&lt;10),10,IF(AND('INPUT and DIAGNOSIS'!C48&lt;68,'INPUT and DIAGNOSIS'!D48&lt;8),8,'INPUT and DIAGNOSIS'!D48)))</f>
        <v/>
      </c>
      <c r="E342" s="21" t="str">
        <f>IF('INPUT and DIAGNOSIS'!E48="","",IF('INPUT and DIAGNOSIS'!E48="M",0,IF('INPUT and DIAGNOSIS'!E48="F",1,"Missing/Wrong")))</f>
        <v/>
      </c>
      <c r="F342" s="21" t="str">
        <f>IF('INPUT and DIAGNOSIS'!F48="","",'INPUT and DIAGNOSIS'!F48)</f>
        <v/>
      </c>
      <c r="G342" s="21" t="str">
        <f>IF('INPUT and DIAGNOSIS'!G48="","",'INPUT and DIAGNOSIS'!G48)</f>
        <v/>
      </c>
      <c r="H342" s="38" t="str">
        <f t="shared" si="211"/>
        <v/>
      </c>
      <c r="I342" s="49" t="str">
        <f>IF('INPUT and DIAGNOSIS'!D48="","",IF(AND('INPUT and DIAGNOSIS'!C48&lt;42,'INPUT and DIAGNOSIS'!D48&lt;10),10,IF(AND('INPUT and DIAGNOSIS'!C48&lt;68,'INPUT and DIAGNOSIS'!D48&lt;8),8,"")))</f>
        <v/>
      </c>
      <c r="J342" t="e">
        <f t="shared" si="233"/>
        <v>#VALUE!</v>
      </c>
      <c r="K342" t="e">
        <f t="shared" si="212"/>
        <v>#VALUE!</v>
      </c>
      <c r="L342" s="33" t="e">
        <f t="shared" si="213"/>
        <v>#VALUE!</v>
      </c>
      <c r="M342" t="e">
        <f t="shared" si="214"/>
        <v>#VALUE!</v>
      </c>
      <c r="O342" s="33" t="e">
        <f t="shared" si="215"/>
        <v>#VALUE!</v>
      </c>
      <c r="P342" s="33" t="e">
        <f t="shared" si="216"/>
        <v>#VALUE!</v>
      </c>
      <c r="Q342" s="33" t="e">
        <f t="shared" si="217"/>
        <v>#VALUE!</v>
      </c>
      <c r="S342" t="e">
        <f>'Parameters from R'!D$17+'Parameters from R'!D$18*Computation!$O342+'Parameters from R'!D$19*Computation!$P342+'Parameters from R'!D$20*Computation!$O342*Computation!$P342+'Parameters from R'!D$21*Computation!$Q342+'Parameters from R'!D$22*Computation!$O342*Computation!$Q342+'Parameters from R'!D$23*Computation!$P342*Computation!$Q342+'Parameters from R'!D$24*Computation!$O342*Computation!$P342*Computation!$Q342</f>
        <v>#VALUE!</v>
      </c>
      <c r="T342" t="e">
        <f>'Parameters from R'!E$17+'Parameters from R'!E$18*Computation!$O342+'Parameters from R'!E$19*Computation!$P342+'Parameters from R'!E$20*Computation!$O342*Computation!$P342+'Parameters from R'!E$21*Computation!$Q342+'Parameters from R'!E$22*Computation!$O342*Computation!$Q342+'Parameters from R'!E$23*Computation!$P342*Computation!$Q342+'Parameters from R'!E$24*Computation!$O342*Computation!$P342*Computation!$Q342</f>
        <v>#VALUE!</v>
      </c>
      <c r="U342" t="e">
        <f>'Parameters from R'!F$17+'Parameters from R'!F$18*Computation!$O342+'Parameters from R'!F$19*Computation!$P342+'Parameters from R'!F$20*Computation!$O342*Computation!$P342+'Parameters from R'!F$21*Computation!$Q342+'Parameters from R'!F$22*Computation!$O342*Computation!$Q342+'Parameters from R'!F$23*Computation!$P342*Computation!$Q342+'Parameters from R'!F$24*Computation!$O342*Computation!$P342*Computation!$Q342</f>
        <v>#VALUE!</v>
      </c>
      <c r="V342" t="e">
        <f t="shared" si="218"/>
        <v>#VALUE!</v>
      </c>
      <c r="W342" t="e">
        <f t="shared" si="219"/>
        <v>#VALUE!</v>
      </c>
      <c r="X342" t="e">
        <f t="shared" si="220"/>
        <v>#VALUE!</v>
      </c>
      <c r="Z342" s="21" t="str">
        <f>IF(F342="","",V342/'Parameters from R'!$D$25)</f>
        <v/>
      </c>
      <c r="AA342" s="21" t="str">
        <f t="shared" si="221"/>
        <v/>
      </c>
      <c r="AB342" s="21" t="str">
        <f t="shared" si="222"/>
        <v/>
      </c>
      <c r="AD342" s="21" t="str">
        <f>IF(G342="","",X342/'Parameters from R'!$F$25)</f>
        <v/>
      </c>
      <c r="AE342" s="21" t="str">
        <f t="shared" si="223"/>
        <v/>
      </c>
      <c r="AF342" s="21" t="str">
        <f t="shared" si="224"/>
        <v/>
      </c>
      <c r="AI342" s="49" t="str">
        <f t="shared" si="225"/>
        <v/>
      </c>
      <c r="AJ342" s="49" t="str">
        <f t="shared" si="226"/>
        <v/>
      </c>
      <c r="AL342" s="48" t="str">
        <f t="shared" si="227"/>
        <v/>
      </c>
      <c r="AM342" s="45" t="str">
        <f t="shared" si="188"/>
        <v/>
      </c>
      <c r="AO342" s="60" t="str">
        <f t="shared" si="189"/>
        <v/>
      </c>
      <c r="AP342" s="60" t="str">
        <f t="shared" si="190"/>
        <v/>
      </c>
      <c r="AQ342" s="21" t="str">
        <f t="shared" si="191"/>
        <v/>
      </c>
      <c r="AR342" s="21" t="str">
        <f t="shared" si="192"/>
        <v/>
      </c>
      <c r="AT342" s="55" t="str">
        <f t="shared" si="193"/>
        <v/>
      </c>
      <c r="AV342" s="55" t="str">
        <f t="shared" si="194"/>
        <v/>
      </c>
      <c r="AX342" s="55" t="str">
        <f t="shared" si="195"/>
        <v/>
      </c>
      <c r="AZ342" s="55" t="str">
        <f t="shared" si="196"/>
        <v/>
      </c>
      <c r="BB342" s="55" t="str">
        <f t="shared" si="197"/>
        <v/>
      </c>
      <c r="BD342" s="55" t="str">
        <f t="shared" si="198"/>
        <v/>
      </c>
      <c r="BF342" s="55" t="str">
        <f t="shared" si="199"/>
        <v/>
      </c>
      <c r="BH342" s="55" t="str">
        <f t="shared" si="200"/>
        <v/>
      </c>
      <c r="BJ342" s="56" t="str">
        <f t="shared" si="201"/>
        <v/>
      </c>
      <c r="BK342" s="57" t="str">
        <f t="shared" si="202"/>
        <v/>
      </c>
      <c r="BM342" s="57" t="str">
        <f t="shared" si="203"/>
        <v/>
      </c>
      <c r="BO342" s="57" t="str">
        <f t="shared" si="204"/>
        <v/>
      </c>
      <c r="BQ342" s="57" t="str">
        <f t="shared" si="205"/>
        <v/>
      </c>
      <c r="BS342" s="57" t="str">
        <f t="shared" si="206"/>
        <v/>
      </c>
      <c r="BU342" s="57" t="str">
        <f t="shared" si="207"/>
        <v/>
      </c>
      <c r="BW342" s="57" t="str">
        <f t="shared" si="208"/>
        <v/>
      </c>
      <c r="BY342" s="57" t="str">
        <f t="shared" si="209"/>
        <v/>
      </c>
      <c r="CA342" s="58" t="str">
        <f t="shared" si="210"/>
        <v/>
      </c>
      <c r="CB342" s="59" t="str">
        <f t="shared" si="228"/>
        <v/>
      </c>
      <c r="CG342" s="49" t="e">
        <f t="shared" si="229"/>
        <v>#N/A</v>
      </c>
      <c r="CH342" s="49" t="e">
        <f t="shared" si="230"/>
        <v>#N/A</v>
      </c>
      <c r="CJ342" s="49" t="e">
        <f t="shared" si="231"/>
        <v>#N/A</v>
      </c>
      <c r="CK342" s="49" t="e">
        <f t="shared" si="232"/>
        <v>#N/A</v>
      </c>
    </row>
    <row r="343" spans="2:89" x14ac:dyDescent="0.3">
      <c r="B343" s="21">
        <f>IF('INPUT and DIAGNOSIS'!B49="","",'INPUT and DIAGNOSIS'!B49)</f>
        <v>45</v>
      </c>
      <c r="C343" s="21" t="str">
        <f>IF('INPUT and DIAGNOSIS'!C49="","",'INPUT and DIAGNOSIS'!C49)</f>
        <v/>
      </c>
      <c r="D343" s="21" t="str">
        <f>IF('INPUT and DIAGNOSIS'!D49="","",IF(AND('INPUT and DIAGNOSIS'!C49&lt;42,'INPUT and DIAGNOSIS'!D49&lt;10),10,IF(AND('INPUT and DIAGNOSIS'!C49&lt;68,'INPUT and DIAGNOSIS'!D49&lt;8),8,'INPUT and DIAGNOSIS'!D49)))</f>
        <v/>
      </c>
      <c r="E343" s="21" t="str">
        <f>IF('INPUT and DIAGNOSIS'!E49="","",IF('INPUT and DIAGNOSIS'!E49="M",0,IF('INPUT and DIAGNOSIS'!E49="F",1,"Missing/Wrong")))</f>
        <v/>
      </c>
      <c r="F343" s="21" t="str">
        <f>IF('INPUT and DIAGNOSIS'!F49="","",'INPUT and DIAGNOSIS'!F49)</f>
        <v/>
      </c>
      <c r="G343" s="21" t="str">
        <f>IF('INPUT and DIAGNOSIS'!G49="","",'INPUT and DIAGNOSIS'!G49)</f>
        <v/>
      </c>
      <c r="H343" s="38" t="str">
        <f t="shared" si="211"/>
        <v/>
      </c>
      <c r="I343" s="49" t="str">
        <f>IF('INPUT and DIAGNOSIS'!D49="","",IF(AND('INPUT and DIAGNOSIS'!C49&lt;42,'INPUT and DIAGNOSIS'!D49&lt;10),10,IF(AND('INPUT and DIAGNOSIS'!C49&lt;68,'INPUT and DIAGNOSIS'!D49&lt;8),8,"")))</f>
        <v/>
      </c>
      <c r="J343" t="e">
        <f t="shared" si="233"/>
        <v>#VALUE!</v>
      </c>
      <c r="K343" t="e">
        <f t="shared" si="212"/>
        <v>#VALUE!</v>
      </c>
      <c r="L343" s="33" t="e">
        <f t="shared" si="213"/>
        <v>#VALUE!</v>
      </c>
      <c r="M343" t="e">
        <f t="shared" si="214"/>
        <v>#VALUE!</v>
      </c>
      <c r="O343" s="33" t="e">
        <f t="shared" si="215"/>
        <v>#VALUE!</v>
      </c>
      <c r="P343" s="33" t="e">
        <f t="shared" si="216"/>
        <v>#VALUE!</v>
      </c>
      <c r="Q343" s="33" t="e">
        <f t="shared" si="217"/>
        <v>#VALUE!</v>
      </c>
      <c r="S343" t="e">
        <f>'Parameters from R'!D$17+'Parameters from R'!D$18*Computation!$O343+'Parameters from R'!D$19*Computation!$P343+'Parameters from R'!D$20*Computation!$O343*Computation!$P343+'Parameters from R'!D$21*Computation!$Q343+'Parameters from R'!D$22*Computation!$O343*Computation!$Q343+'Parameters from R'!D$23*Computation!$P343*Computation!$Q343+'Parameters from R'!D$24*Computation!$O343*Computation!$P343*Computation!$Q343</f>
        <v>#VALUE!</v>
      </c>
      <c r="T343" t="e">
        <f>'Parameters from R'!E$17+'Parameters from R'!E$18*Computation!$O343+'Parameters from R'!E$19*Computation!$P343+'Parameters from R'!E$20*Computation!$O343*Computation!$P343+'Parameters from R'!E$21*Computation!$Q343+'Parameters from R'!E$22*Computation!$O343*Computation!$Q343+'Parameters from R'!E$23*Computation!$P343*Computation!$Q343+'Parameters from R'!E$24*Computation!$O343*Computation!$P343*Computation!$Q343</f>
        <v>#VALUE!</v>
      </c>
      <c r="U343" t="e">
        <f>'Parameters from R'!F$17+'Parameters from R'!F$18*Computation!$O343+'Parameters from R'!F$19*Computation!$P343+'Parameters from R'!F$20*Computation!$O343*Computation!$P343+'Parameters from R'!F$21*Computation!$Q343+'Parameters from R'!F$22*Computation!$O343*Computation!$Q343+'Parameters from R'!F$23*Computation!$P343*Computation!$Q343+'Parameters from R'!F$24*Computation!$O343*Computation!$P343*Computation!$Q343</f>
        <v>#VALUE!</v>
      </c>
      <c r="V343" t="e">
        <f t="shared" si="218"/>
        <v>#VALUE!</v>
      </c>
      <c r="W343" t="e">
        <f t="shared" si="219"/>
        <v>#VALUE!</v>
      </c>
      <c r="X343" t="e">
        <f t="shared" si="220"/>
        <v>#VALUE!</v>
      </c>
      <c r="Z343" s="21" t="str">
        <f>IF(F343="","",V343/'Parameters from R'!$D$25)</f>
        <v/>
      </c>
      <c r="AA343" s="21" t="str">
        <f t="shared" si="221"/>
        <v/>
      </c>
      <c r="AB343" s="21" t="str">
        <f t="shared" si="222"/>
        <v/>
      </c>
      <c r="AD343" s="21" t="str">
        <f>IF(G343="","",X343/'Parameters from R'!$F$25)</f>
        <v/>
      </c>
      <c r="AE343" s="21" t="str">
        <f t="shared" si="223"/>
        <v/>
      </c>
      <c r="AF343" s="21" t="str">
        <f t="shared" si="224"/>
        <v/>
      </c>
      <c r="AI343" s="49" t="str">
        <f t="shared" si="225"/>
        <v/>
      </c>
      <c r="AJ343" s="49" t="str">
        <f t="shared" si="226"/>
        <v/>
      </c>
      <c r="AL343" s="48" t="str">
        <f t="shared" si="227"/>
        <v/>
      </c>
      <c r="AM343" s="45" t="str">
        <f t="shared" si="188"/>
        <v/>
      </c>
      <c r="AO343" s="60" t="str">
        <f t="shared" si="189"/>
        <v/>
      </c>
      <c r="AP343" s="60" t="str">
        <f t="shared" si="190"/>
        <v/>
      </c>
      <c r="AQ343" s="21" t="str">
        <f t="shared" si="191"/>
        <v/>
      </c>
      <c r="AR343" s="21" t="str">
        <f t="shared" si="192"/>
        <v/>
      </c>
      <c r="AT343" s="55" t="str">
        <f t="shared" si="193"/>
        <v/>
      </c>
      <c r="AV343" s="55" t="str">
        <f t="shared" si="194"/>
        <v/>
      </c>
      <c r="AX343" s="55" t="str">
        <f t="shared" si="195"/>
        <v/>
      </c>
      <c r="AZ343" s="55" t="str">
        <f t="shared" si="196"/>
        <v/>
      </c>
      <c r="BB343" s="55" t="str">
        <f t="shared" si="197"/>
        <v/>
      </c>
      <c r="BD343" s="55" t="str">
        <f t="shared" si="198"/>
        <v/>
      </c>
      <c r="BF343" s="55" t="str">
        <f t="shared" si="199"/>
        <v/>
      </c>
      <c r="BH343" s="55" t="str">
        <f t="shared" si="200"/>
        <v/>
      </c>
      <c r="BJ343" s="56" t="str">
        <f t="shared" si="201"/>
        <v/>
      </c>
      <c r="BK343" s="57" t="str">
        <f t="shared" si="202"/>
        <v/>
      </c>
      <c r="BM343" s="57" t="str">
        <f t="shared" si="203"/>
        <v/>
      </c>
      <c r="BO343" s="57" t="str">
        <f t="shared" si="204"/>
        <v/>
      </c>
      <c r="BQ343" s="57" t="str">
        <f t="shared" si="205"/>
        <v/>
      </c>
      <c r="BS343" s="57" t="str">
        <f t="shared" si="206"/>
        <v/>
      </c>
      <c r="BU343" s="57" t="str">
        <f t="shared" si="207"/>
        <v/>
      </c>
      <c r="BW343" s="57" t="str">
        <f t="shared" si="208"/>
        <v/>
      </c>
      <c r="BY343" s="57" t="str">
        <f t="shared" si="209"/>
        <v/>
      </c>
      <c r="CA343" s="58" t="str">
        <f t="shared" si="210"/>
        <v/>
      </c>
      <c r="CB343" s="59" t="str">
        <f t="shared" si="228"/>
        <v/>
      </c>
      <c r="CG343" s="49" t="e">
        <f t="shared" si="229"/>
        <v>#N/A</v>
      </c>
      <c r="CH343" s="49" t="e">
        <f t="shared" si="230"/>
        <v>#N/A</v>
      </c>
      <c r="CJ343" s="49" t="e">
        <f t="shared" si="231"/>
        <v>#N/A</v>
      </c>
      <c r="CK343" s="49" t="e">
        <f t="shared" si="232"/>
        <v>#N/A</v>
      </c>
    </row>
    <row r="344" spans="2:89" x14ac:dyDescent="0.3">
      <c r="B344" s="21">
        <f>IF('INPUT and DIAGNOSIS'!B50="","",'INPUT and DIAGNOSIS'!B50)</f>
        <v>46</v>
      </c>
      <c r="C344" s="21" t="str">
        <f>IF('INPUT and DIAGNOSIS'!C50="","",'INPUT and DIAGNOSIS'!C50)</f>
        <v/>
      </c>
      <c r="D344" s="21" t="str">
        <f>IF('INPUT and DIAGNOSIS'!D50="","",IF(AND('INPUT and DIAGNOSIS'!C50&lt;42,'INPUT and DIAGNOSIS'!D50&lt;10),10,IF(AND('INPUT and DIAGNOSIS'!C50&lt;68,'INPUT and DIAGNOSIS'!D50&lt;8),8,'INPUT and DIAGNOSIS'!D50)))</f>
        <v/>
      </c>
      <c r="E344" s="21" t="str">
        <f>IF('INPUT and DIAGNOSIS'!E50="","",IF('INPUT and DIAGNOSIS'!E50="M",0,IF('INPUT and DIAGNOSIS'!E50="F",1,"Missing/Wrong")))</f>
        <v/>
      </c>
      <c r="F344" s="21" t="str">
        <f>IF('INPUT and DIAGNOSIS'!F50="","",'INPUT and DIAGNOSIS'!F50)</f>
        <v/>
      </c>
      <c r="G344" s="21" t="str">
        <f>IF('INPUT and DIAGNOSIS'!G50="","",'INPUT and DIAGNOSIS'!G50)</f>
        <v/>
      </c>
      <c r="H344" s="38" t="str">
        <f t="shared" si="211"/>
        <v/>
      </c>
      <c r="I344" s="49" t="str">
        <f>IF('INPUT and DIAGNOSIS'!D50="","",IF(AND('INPUT and DIAGNOSIS'!C50&lt;42,'INPUT and DIAGNOSIS'!D50&lt;10),10,IF(AND('INPUT and DIAGNOSIS'!C50&lt;68,'INPUT and DIAGNOSIS'!D50&lt;8),8,"")))</f>
        <v/>
      </c>
      <c r="J344" t="e">
        <f t="shared" si="233"/>
        <v>#VALUE!</v>
      </c>
      <c r="K344" t="e">
        <f t="shared" si="212"/>
        <v>#VALUE!</v>
      </c>
      <c r="L344" s="33" t="e">
        <f t="shared" si="213"/>
        <v>#VALUE!</v>
      </c>
      <c r="M344" t="e">
        <f t="shared" si="214"/>
        <v>#VALUE!</v>
      </c>
      <c r="O344" s="33" t="e">
        <f t="shared" si="215"/>
        <v>#VALUE!</v>
      </c>
      <c r="P344" s="33" t="e">
        <f t="shared" si="216"/>
        <v>#VALUE!</v>
      </c>
      <c r="Q344" s="33" t="e">
        <f t="shared" si="217"/>
        <v>#VALUE!</v>
      </c>
      <c r="S344" t="e">
        <f>'Parameters from R'!D$17+'Parameters from R'!D$18*Computation!$O344+'Parameters from R'!D$19*Computation!$P344+'Parameters from R'!D$20*Computation!$O344*Computation!$P344+'Parameters from R'!D$21*Computation!$Q344+'Parameters from R'!D$22*Computation!$O344*Computation!$Q344+'Parameters from R'!D$23*Computation!$P344*Computation!$Q344+'Parameters from R'!D$24*Computation!$O344*Computation!$P344*Computation!$Q344</f>
        <v>#VALUE!</v>
      </c>
      <c r="T344" t="e">
        <f>'Parameters from R'!E$17+'Parameters from R'!E$18*Computation!$O344+'Parameters from R'!E$19*Computation!$P344+'Parameters from R'!E$20*Computation!$O344*Computation!$P344+'Parameters from R'!E$21*Computation!$Q344+'Parameters from R'!E$22*Computation!$O344*Computation!$Q344+'Parameters from R'!E$23*Computation!$P344*Computation!$Q344+'Parameters from R'!E$24*Computation!$O344*Computation!$P344*Computation!$Q344</f>
        <v>#VALUE!</v>
      </c>
      <c r="U344" t="e">
        <f>'Parameters from R'!F$17+'Parameters from R'!F$18*Computation!$O344+'Parameters from R'!F$19*Computation!$P344+'Parameters from R'!F$20*Computation!$O344*Computation!$P344+'Parameters from R'!F$21*Computation!$Q344+'Parameters from R'!F$22*Computation!$O344*Computation!$Q344+'Parameters from R'!F$23*Computation!$P344*Computation!$Q344+'Parameters from R'!F$24*Computation!$O344*Computation!$P344*Computation!$Q344</f>
        <v>#VALUE!</v>
      </c>
      <c r="V344" t="e">
        <f t="shared" si="218"/>
        <v>#VALUE!</v>
      </c>
      <c r="W344" t="e">
        <f t="shared" si="219"/>
        <v>#VALUE!</v>
      </c>
      <c r="X344" t="e">
        <f t="shared" si="220"/>
        <v>#VALUE!</v>
      </c>
      <c r="Z344" s="21" t="str">
        <f>IF(F344="","",V344/'Parameters from R'!$D$25)</f>
        <v/>
      </c>
      <c r="AA344" s="21" t="str">
        <f t="shared" si="221"/>
        <v/>
      </c>
      <c r="AB344" s="21" t="str">
        <f t="shared" si="222"/>
        <v/>
      </c>
      <c r="AD344" s="21" t="str">
        <f>IF(G344="","",X344/'Parameters from R'!$F$25)</f>
        <v/>
      </c>
      <c r="AE344" s="21" t="str">
        <f t="shared" si="223"/>
        <v/>
      </c>
      <c r="AF344" s="21" t="str">
        <f t="shared" si="224"/>
        <v/>
      </c>
      <c r="AI344" s="49" t="str">
        <f t="shared" si="225"/>
        <v/>
      </c>
      <c r="AJ344" s="49" t="str">
        <f t="shared" si="226"/>
        <v/>
      </c>
      <c r="AL344" s="48" t="str">
        <f t="shared" si="227"/>
        <v/>
      </c>
      <c r="AM344" s="45" t="str">
        <f t="shared" si="188"/>
        <v/>
      </c>
      <c r="AO344" s="60" t="str">
        <f t="shared" si="189"/>
        <v/>
      </c>
      <c r="AP344" s="60" t="str">
        <f t="shared" si="190"/>
        <v/>
      </c>
      <c r="AQ344" s="21" t="str">
        <f t="shared" si="191"/>
        <v/>
      </c>
      <c r="AR344" s="21" t="str">
        <f t="shared" si="192"/>
        <v/>
      </c>
      <c r="AT344" s="55" t="str">
        <f t="shared" si="193"/>
        <v/>
      </c>
      <c r="AV344" s="55" t="str">
        <f t="shared" si="194"/>
        <v/>
      </c>
      <c r="AX344" s="55" t="str">
        <f t="shared" si="195"/>
        <v/>
      </c>
      <c r="AZ344" s="55" t="str">
        <f t="shared" si="196"/>
        <v/>
      </c>
      <c r="BB344" s="55" t="str">
        <f t="shared" si="197"/>
        <v/>
      </c>
      <c r="BD344" s="55" t="str">
        <f t="shared" si="198"/>
        <v/>
      </c>
      <c r="BF344" s="55" t="str">
        <f t="shared" si="199"/>
        <v/>
      </c>
      <c r="BH344" s="55" t="str">
        <f t="shared" si="200"/>
        <v/>
      </c>
      <c r="BJ344" s="56" t="str">
        <f t="shared" si="201"/>
        <v/>
      </c>
      <c r="BK344" s="57" t="str">
        <f t="shared" si="202"/>
        <v/>
      </c>
      <c r="BM344" s="57" t="str">
        <f t="shared" si="203"/>
        <v/>
      </c>
      <c r="BO344" s="57" t="str">
        <f t="shared" si="204"/>
        <v/>
      </c>
      <c r="BQ344" s="57" t="str">
        <f t="shared" si="205"/>
        <v/>
      </c>
      <c r="BS344" s="57" t="str">
        <f t="shared" si="206"/>
        <v/>
      </c>
      <c r="BU344" s="57" t="str">
        <f t="shared" si="207"/>
        <v/>
      </c>
      <c r="BW344" s="57" t="str">
        <f t="shared" si="208"/>
        <v/>
      </c>
      <c r="BY344" s="57" t="str">
        <f t="shared" si="209"/>
        <v/>
      </c>
      <c r="CA344" s="58" t="str">
        <f t="shared" si="210"/>
        <v/>
      </c>
      <c r="CB344" s="59" t="str">
        <f t="shared" si="228"/>
        <v/>
      </c>
      <c r="CG344" s="49" t="e">
        <f t="shared" si="229"/>
        <v>#N/A</v>
      </c>
      <c r="CH344" s="49" t="e">
        <f t="shared" si="230"/>
        <v>#N/A</v>
      </c>
      <c r="CJ344" s="49" t="e">
        <f t="shared" si="231"/>
        <v>#N/A</v>
      </c>
      <c r="CK344" s="49" t="e">
        <f t="shared" si="232"/>
        <v>#N/A</v>
      </c>
    </row>
    <row r="345" spans="2:89" x14ac:dyDescent="0.3">
      <c r="B345" s="21">
        <f>IF('INPUT and DIAGNOSIS'!B51="","",'INPUT and DIAGNOSIS'!B51)</f>
        <v>47</v>
      </c>
      <c r="C345" s="21" t="str">
        <f>IF('INPUT and DIAGNOSIS'!C51="","",'INPUT and DIAGNOSIS'!C51)</f>
        <v/>
      </c>
      <c r="D345" s="21" t="str">
        <f>IF('INPUT and DIAGNOSIS'!D51="","",IF(AND('INPUT and DIAGNOSIS'!C51&lt;42,'INPUT and DIAGNOSIS'!D51&lt;10),10,IF(AND('INPUT and DIAGNOSIS'!C51&lt;68,'INPUT and DIAGNOSIS'!D51&lt;8),8,'INPUT and DIAGNOSIS'!D51)))</f>
        <v/>
      </c>
      <c r="E345" s="21" t="str">
        <f>IF('INPUT and DIAGNOSIS'!E51="","",IF('INPUT and DIAGNOSIS'!E51="M",0,IF('INPUT and DIAGNOSIS'!E51="F",1,"Missing/Wrong")))</f>
        <v/>
      </c>
      <c r="F345" s="21" t="str">
        <f>IF('INPUT and DIAGNOSIS'!F51="","",'INPUT and DIAGNOSIS'!F51)</f>
        <v/>
      </c>
      <c r="G345" s="21" t="str">
        <f>IF('INPUT and DIAGNOSIS'!G51="","",'INPUT and DIAGNOSIS'!G51)</f>
        <v/>
      </c>
      <c r="H345" s="38" t="str">
        <f t="shared" si="211"/>
        <v/>
      </c>
      <c r="I345" s="49" t="str">
        <f>IF('INPUT and DIAGNOSIS'!D51="","",IF(AND('INPUT and DIAGNOSIS'!C51&lt;42,'INPUT and DIAGNOSIS'!D51&lt;10),10,IF(AND('INPUT and DIAGNOSIS'!C51&lt;68,'INPUT and DIAGNOSIS'!D51&lt;8),8,"")))</f>
        <v/>
      </c>
      <c r="J345" t="e">
        <f t="shared" si="233"/>
        <v>#VALUE!</v>
      </c>
      <c r="K345" t="e">
        <f t="shared" si="212"/>
        <v>#VALUE!</v>
      </c>
      <c r="L345" s="33" t="e">
        <f t="shared" si="213"/>
        <v>#VALUE!</v>
      </c>
      <c r="M345" t="e">
        <f t="shared" si="214"/>
        <v>#VALUE!</v>
      </c>
      <c r="O345" s="33" t="e">
        <f t="shared" si="215"/>
        <v>#VALUE!</v>
      </c>
      <c r="P345" s="33" t="e">
        <f t="shared" si="216"/>
        <v>#VALUE!</v>
      </c>
      <c r="Q345" s="33" t="e">
        <f t="shared" si="217"/>
        <v>#VALUE!</v>
      </c>
      <c r="S345" t="e">
        <f>'Parameters from R'!D$17+'Parameters from R'!D$18*Computation!$O345+'Parameters from R'!D$19*Computation!$P345+'Parameters from R'!D$20*Computation!$O345*Computation!$P345+'Parameters from R'!D$21*Computation!$Q345+'Parameters from R'!D$22*Computation!$O345*Computation!$Q345+'Parameters from R'!D$23*Computation!$P345*Computation!$Q345+'Parameters from R'!D$24*Computation!$O345*Computation!$P345*Computation!$Q345</f>
        <v>#VALUE!</v>
      </c>
      <c r="T345" t="e">
        <f>'Parameters from R'!E$17+'Parameters from R'!E$18*Computation!$O345+'Parameters from R'!E$19*Computation!$P345+'Parameters from R'!E$20*Computation!$O345*Computation!$P345+'Parameters from R'!E$21*Computation!$Q345+'Parameters from R'!E$22*Computation!$O345*Computation!$Q345+'Parameters from R'!E$23*Computation!$P345*Computation!$Q345+'Parameters from R'!E$24*Computation!$O345*Computation!$P345*Computation!$Q345</f>
        <v>#VALUE!</v>
      </c>
      <c r="U345" t="e">
        <f>'Parameters from R'!F$17+'Parameters from R'!F$18*Computation!$O345+'Parameters from R'!F$19*Computation!$P345+'Parameters from R'!F$20*Computation!$O345*Computation!$P345+'Parameters from R'!F$21*Computation!$Q345+'Parameters from R'!F$22*Computation!$O345*Computation!$Q345+'Parameters from R'!F$23*Computation!$P345*Computation!$Q345+'Parameters from R'!F$24*Computation!$O345*Computation!$P345*Computation!$Q345</f>
        <v>#VALUE!</v>
      </c>
      <c r="V345" t="e">
        <f t="shared" si="218"/>
        <v>#VALUE!</v>
      </c>
      <c r="W345" t="e">
        <f t="shared" si="219"/>
        <v>#VALUE!</v>
      </c>
      <c r="X345" t="e">
        <f t="shared" si="220"/>
        <v>#VALUE!</v>
      </c>
      <c r="Z345" s="21" t="str">
        <f>IF(F345="","",V345/'Parameters from R'!$D$25)</f>
        <v/>
      </c>
      <c r="AA345" s="21" t="str">
        <f t="shared" si="221"/>
        <v/>
      </c>
      <c r="AB345" s="21" t="str">
        <f t="shared" si="222"/>
        <v/>
      </c>
      <c r="AD345" s="21" t="str">
        <f>IF(G345="","",X345/'Parameters from R'!$F$25)</f>
        <v/>
      </c>
      <c r="AE345" s="21" t="str">
        <f t="shared" si="223"/>
        <v/>
      </c>
      <c r="AF345" s="21" t="str">
        <f t="shared" si="224"/>
        <v/>
      </c>
      <c r="AI345" s="49" t="str">
        <f t="shared" si="225"/>
        <v/>
      </c>
      <c r="AJ345" s="49" t="str">
        <f t="shared" si="226"/>
        <v/>
      </c>
      <c r="AL345" s="48" t="str">
        <f t="shared" si="227"/>
        <v/>
      </c>
      <c r="AM345" s="45" t="str">
        <f t="shared" si="188"/>
        <v/>
      </c>
      <c r="AO345" s="60" t="str">
        <f t="shared" si="189"/>
        <v/>
      </c>
      <c r="AP345" s="60" t="str">
        <f t="shared" si="190"/>
        <v/>
      </c>
      <c r="AQ345" s="21" t="str">
        <f t="shared" si="191"/>
        <v/>
      </c>
      <c r="AR345" s="21" t="str">
        <f t="shared" si="192"/>
        <v/>
      </c>
      <c r="AT345" s="55" t="str">
        <f t="shared" si="193"/>
        <v/>
      </c>
      <c r="AV345" s="55" t="str">
        <f t="shared" si="194"/>
        <v/>
      </c>
      <c r="AX345" s="55" t="str">
        <f t="shared" si="195"/>
        <v/>
      </c>
      <c r="AZ345" s="55" t="str">
        <f t="shared" si="196"/>
        <v/>
      </c>
      <c r="BB345" s="55" t="str">
        <f t="shared" si="197"/>
        <v/>
      </c>
      <c r="BD345" s="55" t="str">
        <f t="shared" si="198"/>
        <v/>
      </c>
      <c r="BF345" s="55" t="str">
        <f t="shared" si="199"/>
        <v/>
      </c>
      <c r="BH345" s="55" t="str">
        <f t="shared" si="200"/>
        <v/>
      </c>
      <c r="BJ345" s="56" t="str">
        <f t="shared" si="201"/>
        <v/>
      </c>
      <c r="BK345" s="57" t="str">
        <f t="shared" si="202"/>
        <v/>
      </c>
      <c r="BM345" s="57" t="str">
        <f t="shared" si="203"/>
        <v/>
      </c>
      <c r="BO345" s="57" t="str">
        <f t="shared" si="204"/>
        <v/>
      </c>
      <c r="BQ345" s="57" t="str">
        <f t="shared" si="205"/>
        <v/>
      </c>
      <c r="BS345" s="57" t="str">
        <f t="shared" si="206"/>
        <v/>
      </c>
      <c r="BU345" s="57" t="str">
        <f t="shared" si="207"/>
        <v/>
      </c>
      <c r="BW345" s="57" t="str">
        <f t="shared" si="208"/>
        <v/>
      </c>
      <c r="BY345" s="57" t="str">
        <f t="shared" si="209"/>
        <v/>
      </c>
      <c r="CA345" s="58" t="str">
        <f t="shared" si="210"/>
        <v/>
      </c>
      <c r="CB345" s="59" t="str">
        <f t="shared" si="228"/>
        <v/>
      </c>
      <c r="CG345" s="49" t="e">
        <f t="shared" si="229"/>
        <v>#N/A</v>
      </c>
      <c r="CH345" s="49" t="e">
        <f t="shared" si="230"/>
        <v>#N/A</v>
      </c>
      <c r="CJ345" s="49" t="e">
        <f t="shared" si="231"/>
        <v>#N/A</v>
      </c>
      <c r="CK345" s="49" t="e">
        <f t="shared" si="232"/>
        <v>#N/A</v>
      </c>
    </row>
    <row r="346" spans="2:89" x14ac:dyDescent="0.3">
      <c r="B346" s="21">
        <f>IF('INPUT and DIAGNOSIS'!B52="","",'INPUT and DIAGNOSIS'!B52)</f>
        <v>48</v>
      </c>
      <c r="C346" s="21" t="str">
        <f>IF('INPUT and DIAGNOSIS'!C52="","",'INPUT and DIAGNOSIS'!C52)</f>
        <v/>
      </c>
      <c r="D346" s="21" t="str">
        <f>IF('INPUT and DIAGNOSIS'!D52="","",IF(AND('INPUT and DIAGNOSIS'!C52&lt;42,'INPUT and DIAGNOSIS'!D52&lt;10),10,IF(AND('INPUT and DIAGNOSIS'!C52&lt;68,'INPUT and DIAGNOSIS'!D52&lt;8),8,'INPUT and DIAGNOSIS'!D52)))</f>
        <v/>
      </c>
      <c r="E346" s="21" t="str">
        <f>IF('INPUT and DIAGNOSIS'!E52="","",IF('INPUT and DIAGNOSIS'!E52="M",0,IF('INPUT and DIAGNOSIS'!E52="F",1,"Missing/Wrong")))</f>
        <v/>
      </c>
      <c r="F346" s="21" t="str">
        <f>IF('INPUT and DIAGNOSIS'!F52="","",'INPUT and DIAGNOSIS'!F52)</f>
        <v/>
      </c>
      <c r="G346" s="21" t="str">
        <f>IF('INPUT and DIAGNOSIS'!G52="","",'INPUT and DIAGNOSIS'!G52)</f>
        <v/>
      </c>
      <c r="H346" s="38" t="str">
        <f t="shared" si="211"/>
        <v/>
      </c>
      <c r="I346" s="49" t="str">
        <f>IF('INPUT and DIAGNOSIS'!D52="","",IF(AND('INPUT and DIAGNOSIS'!C52&lt;42,'INPUT and DIAGNOSIS'!D52&lt;10),10,IF(AND('INPUT and DIAGNOSIS'!C52&lt;68,'INPUT and DIAGNOSIS'!D52&lt;8),8,"")))</f>
        <v/>
      </c>
      <c r="J346" t="e">
        <f t="shared" si="233"/>
        <v>#VALUE!</v>
      </c>
      <c r="K346" t="e">
        <f t="shared" si="212"/>
        <v>#VALUE!</v>
      </c>
      <c r="L346" s="33" t="e">
        <f t="shared" si="213"/>
        <v>#VALUE!</v>
      </c>
      <c r="M346" t="e">
        <f t="shared" si="214"/>
        <v>#VALUE!</v>
      </c>
      <c r="O346" s="33" t="e">
        <f t="shared" si="215"/>
        <v>#VALUE!</v>
      </c>
      <c r="P346" s="33" t="e">
        <f t="shared" si="216"/>
        <v>#VALUE!</v>
      </c>
      <c r="Q346" s="33" t="e">
        <f t="shared" si="217"/>
        <v>#VALUE!</v>
      </c>
      <c r="S346" t="e">
        <f>'Parameters from R'!D$17+'Parameters from R'!D$18*Computation!$O346+'Parameters from R'!D$19*Computation!$P346+'Parameters from R'!D$20*Computation!$O346*Computation!$P346+'Parameters from R'!D$21*Computation!$Q346+'Parameters from R'!D$22*Computation!$O346*Computation!$Q346+'Parameters from R'!D$23*Computation!$P346*Computation!$Q346+'Parameters from R'!D$24*Computation!$O346*Computation!$P346*Computation!$Q346</f>
        <v>#VALUE!</v>
      </c>
      <c r="T346" t="e">
        <f>'Parameters from R'!E$17+'Parameters from R'!E$18*Computation!$O346+'Parameters from R'!E$19*Computation!$P346+'Parameters from R'!E$20*Computation!$O346*Computation!$P346+'Parameters from R'!E$21*Computation!$Q346+'Parameters from R'!E$22*Computation!$O346*Computation!$Q346+'Parameters from R'!E$23*Computation!$P346*Computation!$Q346+'Parameters from R'!E$24*Computation!$O346*Computation!$P346*Computation!$Q346</f>
        <v>#VALUE!</v>
      </c>
      <c r="U346" t="e">
        <f>'Parameters from R'!F$17+'Parameters from R'!F$18*Computation!$O346+'Parameters from R'!F$19*Computation!$P346+'Parameters from R'!F$20*Computation!$O346*Computation!$P346+'Parameters from R'!F$21*Computation!$Q346+'Parameters from R'!F$22*Computation!$O346*Computation!$Q346+'Parameters from R'!F$23*Computation!$P346*Computation!$Q346+'Parameters from R'!F$24*Computation!$O346*Computation!$P346*Computation!$Q346</f>
        <v>#VALUE!</v>
      </c>
      <c r="V346" t="e">
        <f t="shared" si="218"/>
        <v>#VALUE!</v>
      </c>
      <c r="W346" t="e">
        <f t="shared" si="219"/>
        <v>#VALUE!</v>
      </c>
      <c r="X346" t="e">
        <f t="shared" si="220"/>
        <v>#VALUE!</v>
      </c>
      <c r="Z346" s="21" t="str">
        <f>IF(F346="","",V346/'Parameters from R'!$D$25)</f>
        <v/>
      </c>
      <c r="AA346" s="21" t="str">
        <f t="shared" si="221"/>
        <v/>
      </c>
      <c r="AB346" s="21" t="str">
        <f t="shared" si="222"/>
        <v/>
      </c>
      <c r="AD346" s="21" t="str">
        <f>IF(G346="","",X346/'Parameters from R'!$F$25)</f>
        <v/>
      </c>
      <c r="AE346" s="21" t="str">
        <f t="shared" si="223"/>
        <v/>
      </c>
      <c r="AF346" s="21" t="str">
        <f t="shared" si="224"/>
        <v/>
      </c>
      <c r="AI346" s="49" t="str">
        <f t="shared" si="225"/>
        <v/>
      </c>
      <c r="AJ346" s="49" t="str">
        <f t="shared" si="226"/>
        <v/>
      </c>
      <c r="AL346" s="48" t="str">
        <f t="shared" si="227"/>
        <v/>
      </c>
      <c r="AM346" s="45" t="str">
        <f t="shared" si="188"/>
        <v/>
      </c>
      <c r="AO346" s="60" t="str">
        <f t="shared" si="189"/>
        <v/>
      </c>
      <c r="AP346" s="60" t="str">
        <f t="shared" si="190"/>
        <v/>
      </c>
      <c r="AQ346" s="21" t="str">
        <f t="shared" si="191"/>
        <v/>
      </c>
      <c r="AR346" s="21" t="str">
        <f t="shared" si="192"/>
        <v/>
      </c>
      <c r="AT346" s="55" t="str">
        <f t="shared" si="193"/>
        <v/>
      </c>
      <c r="AV346" s="55" t="str">
        <f t="shared" si="194"/>
        <v/>
      </c>
      <c r="AX346" s="55" t="str">
        <f t="shared" si="195"/>
        <v/>
      </c>
      <c r="AZ346" s="55" t="str">
        <f t="shared" si="196"/>
        <v/>
      </c>
      <c r="BB346" s="55" t="str">
        <f t="shared" si="197"/>
        <v/>
      </c>
      <c r="BD346" s="55" t="str">
        <f t="shared" si="198"/>
        <v/>
      </c>
      <c r="BF346" s="55" t="str">
        <f t="shared" si="199"/>
        <v/>
      </c>
      <c r="BH346" s="55" t="str">
        <f t="shared" si="200"/>
        <v/>
      </c>
      <c r="BJ346" s="56" t="str">
        <f t="shared" si="201"/>
        <v/>
      </c>
      <c r="BK346" s="57" t="str">
        <f t="shared" si="202"/>
        <v/>
      </c>
      <c r="BM346" s="57" t="str">
        <f t="shared" si="203"/>
        <v/>
      </c>
      <c r="BO346" s="57" t="str">
        <f t="shared" si="204"/>
        <v/>
      </c>
      <c r="BQ346" s="57" t="str">
        <f t="shared" si="205"/>
        <v/>
      </c>
      <c r="BS346" s="57" t="str">
        <f t="shared" si="206"/>
        <v/>
      </c>
      <c r="BU346" s="57" t="str">
        <f t="shared" si="207"/>
        <v/>
      </c>
      <c r="BW346" s="57" t="str">
        <f t="shared" si="208"/>
        <v/>
      </c>
      <c r="BY346" s="57" t="str">
        <f t="shared" si="209"/>
        <v/>
      </c>
      <c r="CA346" s="58" t="str">
        <f t="shared" si="210"/>
        <v/>
      </c>
      <c r="CB346" s="59" t="str">
        <f t="shared" si="228"/>
        <v/>
      </c>
      <c r="CG346" s="49" t="e">
        <f t="shared" si="229"/>
        <v>#N/A</v>
      </c>
      <c r="CH346" s="49" t="e">
        <f t="shared" si="230"/>
        <v>#N/A</v>
      </c>
      <c r="CJ346" s="49" t="e">
        <f t="shared" si="231"/>
        <v>#N/A</v>
      </c>
      <c r="CK346" s="49" t="e">
        <f t="shared" si="232"/>
        <v>#N/A</v>
      </c>
    </row>
    <row r="347" spans="2:89" x14ac:dyDescent="0.3">
      <c r="B347" s="21">
        <f>IF('INPUT and DIAGNOSIS'!B53="","",'INPUT and DIAGNOSIS'!B53)</f>
        <v>49</v>
      </c>
      <c r="C347" s="21" t="str">
        <f>IF('INPUT and DIAGNOSIS'!C53="","",'INPUT and DIAGNOSIS'!C53)</f>
        <v/>
      </c>
      <c r="D347" s="21" t="str">
        <f>IF('INPUT and DIAGNOSIS'!D53="","",IF(AND('INPUT and DIAGNOSIS'!C53&lt;42,'INPUT and DIAGNOSIS'!D53&lt;10),10,IF(AND('INPUT and DIAGNOSIS'!C53&lt;68,'INPUT and DIAGNOSIS'!D53&lt;8),8,'INPUT and DIAGNOSIS'!D53)))</f>
        <v/>
      </c>
      <c r="E347" s="21" t="str">
        <f>IF('INPUT and DIAGNOSIS'!E53="","",IF('INPUT and DIAGNOSIS'!E53="M",0,IF('INPUT and DIAGNOSIS'!E53="F",1,"Missing/Wrong")))</f>
        <v/>
      </c>
      <c r="F347" s="21" t="str">
        <f>IF('INPUT and DIAGNOSIS'!F53="","",'INPUT and DIAGNOSIS'!F53)</f>
        <v/>
      </c>
      <c r="G347" s="21" t="str">
        <f>IF('INPUT and DIAGNOSIS'!G53="","",'INPUT and DIAGNOSIS'!G53)</f>
        <v/>
      </c>
      <c r="H347" s="38" t="str">
        <f t="shared" si="211"/>
        <v/>
      </c>
      <c r="I347" s="49" t="str">
        <f>IF('INPUT and DIAGNOSIS'!D53="","",IF(AND('INPUT and DIAGNOSIS'!C53&lt;42,'INPUT and DIAGNOSIS'!D53&lt;10),10,IF(AND('INPUT and DIAGNOSIS'!C53&lt;68,'INPUT and DIAGNOSIS'!D53&lt;8),8,"")))</f>
        <v/>
      </c>
      <c r="J347" t="e">
        <f t="shared" si="233"/>
        <v>#VALUE!</v>
      </c>
      <c r="K347" t="e">
        <f t="shared" si="212"/>
        <v>#VALUE!</v>
      </c>
      <c r="L347" s="33" t="e">
        <f t="shared" si="213"/>
        <v>#VALUE!</v>
      </c>
      <c r="M347" t="e">
        <f t="shared" si="214"/>
        <v>#VALUE!</v>
      </c>
      <c r="O347" s="33" t="e">
        <f t="shared" si="215"/>
        <v>#VALUE!</v>
      </c>
      <c r="P347" s="33" t="e">
        <f t="shared" si="216"/>
        <v>#VALUE!</v>
      </c>
      <c r="Q347" s="33" t="e">
        <f t="shared" si="217"/>
        <v>#VALUE!</v>
      </c>
      <c r="S347" t="e">
        <f>'Parameters from R'!D$17+'Parameters from R'!D$18*Computation!$O347+'Parameters from R'!D$19*Computation!$P347+'Parameters from R'!D$20*Computation!$O347*Computation!$P347+'Parameters from R'!D$21*Computation!$Q347+'Parameters from R'!D$22*Computation!$O347*Computation!$Q347+'Parameters from R'!D$23*Computation!$P347*Computation!$Q347+'Parameters from R'!D$24*Computation!$O347*Computation!$P347*Computation!$Q347</f>
        <v>#VALUE!</v>
      </c>
      <c r="T347" t="e">
        <f>'Parameters from R'!E$17+'Parameters from R'!E$18*Computation!$O347+'Parameters from R'!E$19*Computation!$P347+'Parameters from R'!E$20*Computation!$O347*Computation!$P347+'Parameters from R'!E$21*Computation!$Q347+'Parameters from R'!E$22*Computation!$O347*Computation!$Q347+'Parameters from R'!E$23*Computation!$P347*Computation!$Q347+'Parameters from R'!E$24*Computation!$O347*Computation!$P347*Computation!$Q347</f>
        <v>#VALUE!</v>
      </c>
      <c r="U347" t="e">
        <f>'Parameters from R'!F$17+'Parameters from R'!F$18*Computation!$O347+'Parameters from R'!F$19*Computation!$P347+'Parameters from R'!F$20*Computation!$O347*Computation!$P347+'Parameters from R'!F$21*Computation!$Q347+'Parameters from R'!F$22*Computation!$O347*Computation!$Q347+'Parameters from R'!F$23*Computation!$P347*Computation!$Q347+'Parameters from R'!F$24*Computation!$O347*Computation!$P347*Computation!$Q347</f>
        <v>#VALUE!</v>
      </c>
      <c r="V347" t="e">
        <f t="shared" si="218"/>
        <v>#VALUE!</v>
      </c>
      <c r="W347" t="e">
        <f t="shared" si="219"/>
        <v>#VALUE!</v>
      </c>
      <c r="X347" t="e">
        <f t="shared" si="220"/>
        <v>#VALUE!</v>
      </c>
      <c r="Z347" s="21" t="str">
        <f>IF(F347="","",V347/'Parameters from R'!$D$25)</f>
        <v/>
      </c>
      <c r="AA347" s="21" t="str">
        <f t="shared" si="221"/>
        <v/>
      </c>
      <c r="AB347" s="21" t="str">
        <f t="shared" si="222"/>
        <v/>
      </c>
      <c r="AD347" s="21" t="str">
        <f>IF(G347="","",X347/'Parameters from R'!$F$25)</f>
        <v/>
      </c>
      <c r="AE347" s="21" t="str">
        <f t="shared" si="223"/>
        <v/>
      </c>
      <c r="AF347" s="21" t="str">
        <f t="shared" si="224"/>
        <v/>
      </c>
      <c r="AI347" s="49" t="str">
        <f t="shared" si="225"/>
        <v/>
      </c>
      <c r="AJ347" s="49" t="str">
        <f t="shared" si="226"/>
        <v/>
      </c>
      <c r="AL347" s="48" t="str">
        <f t="shared" si="227"/>
        <v/>
      </c>
      <c r="AM347" s="45" t="str">
        <f t="shared" si="188"/>
        <v/>
      </c>
      <c r="AO347" s="60" t="str">
        <f t="shared" si="189"/>
        <v/>
      </c>
      <c r="AP347" s="60" t="str">
        <f t="shared" si="190"/>
        <v/>
      </c>
      <c r="AQ347" s="21" t="str">
        <f t="shared" si="191"/>
        <v/>
      </c>
      <c r="AR347" s="21" t="str">
        <f t="shared" si="192"/>
        <v/>
      </c>
      <c r="AT347" s="55" t="str">
        <f t="shared" si="193"/>
        <v/>
      </c>
      <c r="AV347" s="55" t="str">
        <f t="shared" si="194"/>
        <v/>
      </c>
      <c r="AX347" s="55" t="str">
        <f t="shared" si="195"/>
        <v/>
      </c>
      <c r="AZ347" s="55" t="str">
        <f t="shared" si="196"/>
        <v/>
      </c>
      <c r="BB347" s="55" t="str">
        <f t="shared" si="197"/>
        <v/>
      </c>
      <c r="BD347" s="55" t="str">
        <f t="shared" si="198"/>
        <v/>
      </c>
      <c r="BF347" s="55" t="str">
        <f t="shared" si="199"/>
        <v/>
      </c>
      <c r="BH347" s="55" t="str">
        <f t="shared" si="200"/>
        <v/>
      </c>
      <c r="BJ347" s="56" t="str">
        <f t="shared" si="201"/>
        <v/>
      </c>
      <c r="BK347" s="57" t="str">
        <f t="shared" si="202"/>
        <v/>
      </c>
      <c r="BM347" s="57" t="str">
        <f t="shared" si="203"/>
        <v/>
      </c>
      <c r="BO347" s="57" t="str">
        <f t="shared" si="204"/>
        <v/>
      </c>
      <c r="BQ347" s="57" t="str">
        <f t="shared" si="205"/>
        <v/>
      </c>
      <c r="BS347" s="57" t="str">
        <f t="shared" si="206"/>
        <v/>
      </c>
      <c r="BU347" s="57" t="str">
        <f t="shared" si="207"/>
        <v/>
      </c>
      <c r="BW347" s="57" t="str">
        <f t="shared" si="208"/>
        <v/>
      </c>
      <c r="BY347" s="57" t="str">
        <f t="shared" si="209"/>
        <v/>
      </c>
      <c r="CA347" s="58" t="str">
        <f t="shared" si="210"/>
        <v/>
      </c>
      <c r="CB347" s="59" t="str">
        <f t="shared" si="228"/>
        <v/>
      </c>
      <c r="CG347" s="49" t="e">
        <f t="shared" si="229"/>
        <v>#N/A</v>
      </c>
      <c r="CH347" s="49" t="e">
        <f t="shared" si="230"/>
        <v>#N/A</v>
      </c>
      <c r="CJ347" s="49" t="e">
        <f t="shared" si="231"/>
        <v>#N/A</v>
      </c>
      <c r="CK347" s="49" t="e">
        <f t="shared" si="232"/>
        <v>#N/A</v>
      </c>
    </row>
    <row r="348" spans="2:89" x14ac:dyDescent="0.3">
      <c r="B348" s="21">
        <f>IF('INPUT and DIAGNOSIS'!B54="","",'INPUT and DIAGNOSIS'!B54)</f>
        <v>50</v>
      </c>
      <c r="C348" s="21" t="str">
        <f>IF('INPUT and DIAGNOSIS'!C54="","",'INPUT and DIAGNOSIS'!C54)</f>
        <v/>
      </c>
      <c r="D348" s="21" t="str">
        <f>IF('INPUT and DIAGNOSIS'!D54="","",IF(AND('INPUT and DIAGNOSIS'!C54&lt;42,'INPUT and DIAGNOSIS'!D54&lt;10),10,IF(AND('INPUT and DIAGNOSIS'!C54&lt;68,'INPUT and DIAGNOSIS'!D54&lt;8),8,'INPUT and DIAGNOSIS'!D54)))</f>
        <v/>
      </c>
      <c r="E348" s="21" t="str">
        <f>IF('INPUT and DIAGNOSIS'!E54="","",IF('INPUT and DIAGNOSIS'!E54="M",0,IF('INPUT and DIAGNOSIS'!E54="F",1,"Missing/Wrong")))</f>
        <v/>
      </c>
      <c r="F348" s="21" t="str">
        <f>IF('INPUT and DIAGNOSIS'!F54="","",'INPUT and DIAGNOSIS'!F54)</f>
        <v/>
      </c>
      <c r="G348" s="21" t="str">
        <f>IF('INPUT and DIAGNOSIS'!G54="","",'INPUT and DIAGNOSIS'!G54)</f>
        <v/>
      </c>
      <c r="H348" s="38" t="str">
        <f t="shared" si="211"/>
        <v/>
      </c>
      <c r="I348" s="49" t="str">
        <f>IF('INPUT and DIAGNOSIS'!D54="","",IF(AND('INPUT and DIAGNOSIS'!C54&lt;42,'INPUT and DIAGNOSIS'!D54&lt;10),10,IF(AND('INPUT and DIAGNOSIS'!C54&lt;68,'INPUT and DIAGNOSIS'!D54&lt;8),8,"")))</f>
        <v/>
      </c>
      <c r="J348" t="e">
        <f t="shared" si="233"/>
        <v>#VALUE!</v>
      </c>
      <c r="K348" t="e">
        <f t="shared" si="212"/>
        <v>#VALUE!</v>
      </c>
      <c r="L348" s="33" t="e">
        <f t="shared" si="213"/>
        <v>#VALUE!</v>
      </c>
      <c r="M348" t="e">
        <f t="shared" si="214"/>
        <v>#VALUE!</v>
      </c>
      <c r="O348" s="33" t="e">
        <f t="shared" si="215"/>
        <v>#VALUE!</v>
      </c>
      <c r="P348" s="33" t="e">
        <f t="shared" si="216"/>
        <v>#VALUE!</v>
      </c>
      <c r="Q348" s="33" t="e">
        <f t="shared" si="217"/>
        <v>#VALUE!</v>
      </c>
      <c r="S348" t="e">
        <f>'Parameters from R'!D$17+'Parameters from R'!D$18*Computation!$O348+'Parameters from R'!D$19*Computation!$P348+'Parameters from R'!D$20*Computation!$O348*Computation!$P348+'Parameters from R'!D$21*Computation!$Q348+'Parameters from R'!D$22*Computation!$O348*Computation!$Q348+'Parameters from R'!D$23*Computation!$P348*Computation!$Q348+'Parameters from R'!D$24*Computation!$O348*Computation!$P348*Computation!$Q348</f>
        <v>#VALUE!</v>
      </c>
      <c r="T348" t="e">
        <f>'Parameters from R'!E$17+'Parameters from R'!E$18*Computation!$O348+'Parameters from R'!E$19*Computation!$P348+'Parameters from R'!E$20*Computation!$O348*Computation!$P348+'Parameters from R'!E$21*Computation!$Q348+'Parameters from R'!E$22*Computation!$O348*Computation!$Q348+'Parameters from R'!E$23*Computation!$P348*Computation!$Q348+'Parameters from R'!E$24*Computation!$O348*Computation!$P348*Computation!$Q348</f>
        <v>#VALUE!</v>
      </c>
      <c r="U348" t="e">
        <f>'Parameters from R'!F$17+'Parameters from R'!F$18*Computation!$O348+'Parameters from R'!F$19*Computation!$P348+'Parameters from R'!F$20*Computation!$O348*Computation!$P348+'Parameters from R'!F$21*Computation!$Q348+'Parameters from R'!F$22*Computation!$O348*Computation!$Q348+'Parameters from R'!F$23*Computation!$P348*Computation!$Q348+'Parameters from R'!F$24*Computation!$O348*Computation!$P348*Computation!$Q348</f>
        <v>#VALUE!</v>
      </c>
      <c r="V348" t="e">
        <f t="shared" si="218"/>
        <v>#VALUE!</v>
      </c>
      <c r="W348" t="e">
        <f t="shared" si="219"/>
        <v>#VALUE!</v>
      </c>
      <c r="X348" t="e">
        <f t="shared" si="220"/>
        <v>#VALUE!</v>
      </c>
      <c r="Z348" s="21" t="str">
        <f>IF(F348="","",V348/'Parameters from R'!$D$25)</f>
        <v/>
      </c>
      <c r="AA348" s="21" t="str">
        <f t="shared" si="221"/>
        <v/>
      </c>
      <c r="AB348" s="21" t="str">
        <f t="shared" si="222"/>
        <v/>
      </c>
      <c r="AD348" s="21" t="str">
        <f>IF(G348="","",X348/'Parameters from R'!$F$25)</f>
        <v/>
      </c>
      <c r="AE348" s="21" t="str">
        <f t="shared" si="223"/>
        <v/>
      </c>
      <c r="AF348" s="21" t="str">
        <f t="shared" si="224"/>
        <v/>
      </c>
      <c r="AI348" s="49" t="str">
        <f t="shared" si="225"/>
        <v/>
      </c>
      <c r="AJ348" s="49" t="str">
        <f t="shared" si="226"/>
        <v/>
      </c>
      <c r="AL348" s="48" t="str">
        <f t="shared" si="227"/>
        <v/>
      </c>
      <c r="AM348" s="45" t="str">
        <f t="shared" si="188"/>
        <v/>
      </c>
      <c r="AO348" s="60" t="str">
        <f t="shared" si="189"/>
        <v/>
      </c>
      <c r="AP348" s="60" t="str">
        <f t="shared" si="190"/>
        <v/>
      </c>
      <c r="AQ348" s="21" t="str">
        <f t="shared" si="191"/>
        <v/>
      </c>
      <c r="AR348" s="21" t="str">
        <f t="shared" si="192"/>
        <v/>
      </c>
      <c r="AT348" s="55" t="str">
        <f t="shared" si="193"/>
        <v/>
      </c>
      <c r="AV348" s="55" t="str">
        <f t="shared" si="194"/>
        <v/>
      </c>
      <c r="AX348" s="55" t="str">
        <f t="shared" si="195"/>
        <v/>
      </c>
      <c r="AZ348" s="55" t="str">
        <f t="shared" si="196"/>
        <v/>
      </c>
      <c r="BB348" s="55" t="str">
        <f t="shared" si="197"/>
        <v/>
      </c>
      <c r="BD348" s="55" t="str">
        <f t="shared" si="198"/>
        <v/>
      </c>
      <c r="BF348" s="55" t="str">
        <f t="shared" si="199"/>
        <v/>
      </c>
      <c r="BH348" s="55" t="str">
        <f t="shared" si="200"/>
        <v/>
      </c>
      <c r="BJ348" s="56" t="str">
        <f t="shared" si="201"/>
        <v/>
      </c>
      <c r="BK348" s="57" t="str">
        <f t="shared" si="202"/>
        <v/>
      </c>
      <c r="BM348" s="57" t="str">
        <f t="shared" si="203"/>
        <v/>
      </c>
      <c r="BO348" s="57" t="str">
        <f t="shared" si="204"/>
        <v/>
      </c>
      <c r="BQ348" s="57" t="str">
        <f t="shared" si="205"/>
        <v/>
      </c>
      <c r="BS348" s="57" t="str">
        <f t="shared" si="206"/>
        <v/>
      </c>
      <c r="BU348" s="57" t="str">
        <f t="shared" si="207"/>
        <v/>
      </c>
      <c r="BW348" s="57" t="str">
        <f t="shared" si="208"/>
        <v/>
      </c>
      <c r="BY348" s="57" t="str">
        <f t="shared" si="209"/>
        <v/>
      </c>
      <c r="CA348" s="58" t="str">
        <f t="shared" si="210"/>
        <v/>
      </c>
      <c r="CB348" s="59" t="str">
        <f t="shared" si="228"/>
        <v/>
      </c>
      <c r="CG348" s="49" t="e">
        <f t="shared" si="229"/>
        <v>#N/A</v>
      </c>
      <c r="CH348" s="49" t="e">
        <f t="shared" si="230"/>
        <v>#N/A</v>
      </c>
      <c r="CJ348" s="49" t="e">
        <f t="shared" si="231"/>
        <v>#N/A</v>
      </c>
      <c r="CK348" s="49" t="e">
        <f t="shared" si="232"/>
        <v>#N/A</v>
      </c>
    </row>
    <row r="349" spans="2:89" x14ac:dyDescent="0.3">
      <c r="B349" s="21">
        <f>IF('INPUT and DIAGNOSIS'!B55="","",'INPUT and DIAGNOSIS'!B55)</f>
        <v>51</v>
      </c>
      <c r="C349" s="21" t="str">
        <f>IF('INPUT and DIAGNOSIS'!C55="","",'INPUT and DIAGNOSIS'!C55)</f>
        <v/>
      </c>
      <c r="D349" s="21" t="str">
        <f>IF('INPUT and DIAGNOSIS'!D55="","",IF(AND('INPUT and DIAGNOSIS'!C55&lt;42,'INPUT and DIAGNOSIS'!D55&lt;10),10,IF(AND('INPUT and DIAGNOSIS'!C55&lt;68,'INPUT and DIAGNOSIS'!D55&lt;8),8,'INPUT and DIAGNOSIS'!D55)))</f>
        <v/>
      </c>
      <c r="E349" s="21" t="str">
        <f>IF('INPUT and DIAGNOSIS'!E55="","",IF('INPUT and DIAGNOSIS'!E55="M",0,IF('INPUT and DIAGNOSIS'!E55="F",1,"Missing/Wrong")))</f>
        <v/>
      </c>
      <c r="F349" s="21" t="str">
        <f>IF('INPUT and DIAGNOSIS'!F55="","",'INPUT and DIAGNOSIS'!F55)</f>
        <v/>
      </c>
      <c r="G349" s="21" t="str">
        <f>IF('INPUT and DIAGNOSIS'!G55="","",'INPUT and DIAGNOSIS'!G55)</f>
        <v/>
      </c>
      <c r="H349" s="38" t="str">
        <f t="shared" si="211"/>
        <v/>
      </c>
      <c r="I349" s="49" t="str">
        <f>IF('INPUT and DIAGNOSIS'!D55="","",IF(AND('INPUT and DIAGNOSIS'!C55&lt;42,'INPUT and DIAGNOSIS'!D55&lt;10),10,IF(AND('INPUT and DIAGNOSIS'!C55&lt;68,'INPUT and DIAGNOSIS'!D55&lt;8),8,"")))</f>
        <v/>
      </c>
      <c r="J349" t="e">
        <f t="shared" si="233"/>
        <v>#VALUE!</v>
      </c>
      <c r="K349" t="e">
        <f t="shared" si="212"/>
        <v>#VALUE!</v>
      </c>
      <c r="L349" s="33" t="e">
        <f t="shared" si="213"/>
        <v>#VALUE!</v>
      </c>
      <c r="M349" t="e">
        <f t="shared" si="214"/>
        <v>#VALUE!</v>
      </c>
      <c r="O349" s="33" t="e">
        <f t="shared" si="215"/>
        <v>#VALUE!</v>
      </c>
      <c r="P349" s="33" t="e">
        <f t="shared" si="216"/>
        <v>#VALUE!</v>
      </c>
      <c r="Q349" s="33" t="e">
        <f t="shared" si="217"/>
        <v>#VALUE!</v>
      </c>
      <c r="S349" t="e">
        <f>'Parameters from R'!D$17+'Parameters from R'!D$18*Computation!$O349+'Parameters from R'!D$19*Computation!$P349+'Parameters from R'!D$20*Computation!$O349*Computation!$P349+'Parameters from R'!D$21*Computation!$Q349+'Parameters from R'!D$22*Computation!$O349*Computation!$Q349+'Parameters from R'!D$23*Computation!$P349*Computation!$Q349+'Parameters from R'!D$24*Computation!$O349*Computation!$P349*Computation!$Q349</f>
        <v>#VALUE!</v>
      </c>
      <c r="T349" t="e">
        <f>'Parameters from R'!E$17+'Parameters from R'!E$18*Computation!$O349+'Parameters from R'!E$19*Computation!$P349+'Parameters from R'!E$20*Computation!$O349*Computation!$P349+'Parameters from R'!E$21*Computation!$Q349+'Parameters from R'!E$22*Computation!$O349*Computation!$Q349+'Parameters from R'!E$23*Computation!$P349*Computation!$Q349+'Parameters from R'!E$24*Computation!$O349*Computation!$P349*Computation!$Q349</f>
        <v>#VALUE!</v>
      </c>
      <c r="U349" t="e">
        <f>'Parameters from R'!F$17+'Parameters from R'!F$18*Computation!$O349+'Parameters from R'!F$19*Computation!$P349+'Parameters from R'!F$20*Computation!$O349*Computation!$P349+'Parameters from R'!F$21*Computation!$Q349+'Parameters from R'!F$22*Computation!$O349*Computation!$Q349+'Parameters from R'!F$23*Computation!$P349*Computation!$Q349+'Parameters from R'!F$24*Computation!$O349*Computation!$P349*Computation!$Q349</f>
        <v>#VALUE!</v>
      </c>
      <c r="V349" t="e">
        <f t="shared" si="218"/>
        <v>#VALUE!</v>
      </c>
      <c r="W349" t="e">
        <f t="shared" si="219"/>
        <v>#VALUE!</v>
      </c>
      <c r="X349" t="e">
        <f t="shared" si="220"/>
        <v>#VALUE!</v>
      </c>
      <c r="Z349" s="21" t="str">
        <f>IF(F349="","",V349/'Parameters from R'!$D$25)</f>
        <v/>
      </c>
      <c r="AA349" s="21" t="str">
        <f t="shared" si="221"/>
        <v/>
      </c>
      <c r="AB349" s="21" t="str">
        <f t="shared" si="222"/>
        <v/>
      </c>
      <c r="AD349" s="21" t="str">
        <f>IF(G349="","",X349/'Parameters from R'!$F$25)</f>
        <v/>
      </c>
      <c r="AE349" s="21" t="str">
        <f t="shared" si="223"/>
        <v/>
      </c>
      <c r="AF349" s="21" t="str">
        <f t="shared" si="224"/>
        <v/>
      </c>
      <c r="AI349" s="49" t="str">
        <f t="shared" si="225"/>
        <v/>
      </c>
      <c r="AJ349" s="49" t="str">
        <f t="shared" si="226"/>
        <v/>
      </c>
      <c r="AL349" s="48" t="str">
        <f t="shared" si="227"/>
        <v/>
      </c>
      <c r="AM349" s="45" t="str">
        <f t="shared" si="188"/>
        <v/>
      </c>
      <c r="AO349" s="60" t="str">
        <f t="shared" si="189"/>
        <v/>
      </c>
      <c r="AP349" s="60" t="str">
        <f t="shared" si="190"/>
        <v/>
      </c>
      <c r="AQ349" s="21" t="str">
        <f t="shared" si="191"/>
        <v/>
      </c>
      <c r="AR349" s="21" t="str">
        <f t="shared" si="192"/>
        <v/>
      </c>
      <c r="AT349" s="55" t="str">
        <f t="shared" si="193"/>
        <v/>
      </c>
      <c r="AV349" s="55" t="str">
        <f t="shared" si="194"/>
        <v/>
      </c>
      <c r="AX349" s="55" t="str">
        <f t="shared" si="195"/>
        <v/>
      </c>
      <c r="AZ349" s="55" t="str">
        <f t="shared" si="196"/>
        <v/>
      </c>
      <c r="BB349" s="55" t="str">
        <f t="shared" si="197"/>
        <v/>
      </c>
      <c r="BD349" s="55" t="str">
        <f t="shared" si="198"/>
        <v/>
      </c>
      <c r="BF349" s="55" t="str">
        <f t="shared" si="199"/>
        <v/>
      </c>
      <c r="BH349" s="55" t="str">
        <f t="shared" si="200"/>
        <v/>
      </c>
      <c r="BJ349" s="56" t="str">
        <f t="shared" si="201"/>
        <v/>
      </c>
      <c r="BK349" s="57" t="str">
        <f t="shared" si="202"/>
        <v/>
      </c>
      <c r="BM349" s="57" t="str">
        <f t="shared" si="203"/>
        <v/>
      </c>
      <c r="BO349" s="57" t="str">
        <f t="shared" si="204"/>
        <v/>
      </c>
      <c r="BQ349" s="57" t="str">
        <f t="shared" si="205"/>
        <v/>
      </c>
      <c r="BS349" s="57" t="str">
        <f t="shared" si="206"/>
        <v/>
      </c>
      <c r="BU349" s="57" t="str">
        <f t="shared" si="207"/>
        <v/>
      </c>
      <c r="BW349" s="57" t="str">
        <f t="shared" si="208"/>
        <v/>
      </c>
      <c r="BY349" s="57" t="str">
        <f t="shared" si="209"/>
        <v/>
      </c>
      <c r="CA349" s="58" t="str">
        <f t="shared" si="210"/>
        <v/>
      </c>
      <c r="CB349" s="59" t="str">
        <f t="shared" si="228"/>
        <v/>
      </c>
      <c r="CG349" s="49" t="e">
        <f t="shared" si="229"/>
        <v>#N/A</v>
      </c>
      <c r="CH349" s="49" t="e">
        <f t="shared" si="230"/>
        <v>#N/A</v>
      </c>
      <c r="CJ349" s="49" t="e">
        <f t="shared" si="231"/>
        <v>#N/A</v>
      </c>
      <c r="CK349" s="49" t="e">
        <f t="shared" si="232"/>
        <v>#N/A</v>
      </c>
    </row>
    <row r="350" spans="2:89" x14ac:dyDescent="0.3">
      <c r="B350" s="21">
        <f>IF('INPUT and DIAGNOSIS'!B56="","",'INPUT and DIAGNOSIS'!B56)</f>
        <v>52</v>
      </c>
      <c r="C350" s="21" t="str">
        <f>IF('INPUT and DIAGNOSIS'!C56="","",'INPUT and DIAGNOSIS'!C56)</f>
        <v/>
      </c>
      <c r="D350" s="21" t="str">
        <f>IF('INPUT and DIAGNOSIS'!D56="","",IF(AND('INPUT and DIAGNOSIS'!C56&lt;42,'INPUT and DIAGNOSIS'!D56&lt;10),10,IF(AND('INPUT and DIAGNOSIS'!C56&lt;68,'INPUT and DIAGNOSIS'!D56&lt;8),8,'INPUT and DIAGNOSIS'!D56)))</f>
        <v/>
      </c>
      <c r="E350" s="21" t="str">
        <f>IF('INPUT and DIAGNOSIS'!E56="","",IF('INPUT and DIAGNOSIS'!E56="M",0,IF('INPUT and DIAGNOSIS'!E56="F",1,"Missing/Wrong")))</f>
        <v/>
      </c>
      <c r="F350" s="21" t="str">
        <f>IF('INPUT and DIAGNOSIS'!F56="","",'INPUT and DIAGNOSIS'!F56)</f>
        <v/>
      </c>
      <c r="G350" s="21" t="str">
        <f>IF('INPUT and DIAGNOSIS'!G56="","",'INPUT and DIAGNOSIS'!G56)</f>
        <v/>
      </c>
      <c r="H350" s="38" t="str">
        <f t="shared" si="211"/>
        <v/>
      </c>
      <c r="I350" s="49" t="str">
        <f>IF('INPUT and DIAGNOSIS'!D56="","",IF(AND('INPUT and DIAGNOSIS'!C56&lt;42,'INPUT and DIAGNOSIS'!D56&lt;10),10,IF(AND('INPUT and DIAGNOSIS'!C56&lt;68,'INPUT and DIAGNOSIS'!D56&lt;8),8,"")))</f>
        <v/>
      </c>
      <c r="J350" t="e">
        <f t="shared" si="233"/>
        <v>#VALUE!</v>
      </c>
      <c r="K350" t="e">
        <f t="shared" si="212"/>
        <v>#VALUE!</v>
      </c>
      <c r="L350" s="33" t="e">
        <f t="shared" si="213"/>
        <v>#VALUE!</v>
      </c>
      <c r="M350" t="e">
        <f t="shared" si="214"/>
        <v>#VALUE!</v>
      </c>
      <c r="O350" s="33" t="e">
        <f t="shared" si="215"/>
        <v>#VALUE!</v>
      </c>
      <c r="P350" s="33" t="e">
        <f t="shared" si="216"/>
        <v>#VALUE!</v>
      </c>
      <c r="Q350" s="33" t="e">
        <f t="shared" si="217"/>
        <v>#VALUE!</v>
      </c>
      <c r="S350" t="e">
        <f>'Parameters from R'!D$17+'Parameters from R'!D$18*Computation!$O350+'Parameters from R'!D$19*Computation!$P350+'Parameters from R'!D$20*Computation!$O350*Computation!$P350+'Parameters from R'!D$21*Computation!$Q350+'Parameters from R'!D$22*Computation!$O350*Computation!$Q350+'Parameters from R'!D$23*Computation!$P350*Computation!$Q350+'Parameters from R'!D$24*Computation!$O350*Computation!$P350*Computation!$Q350</f>
        <v>#VALUE!</v>
      </c>
      <c r="T350" t="e">
        <f>'Parameters from R'!E$17+'Parameters from R'!E$18*Computation!$O350+'Parameters from R'!E$19*Computation!$P350+'Parameters from R'!E$20*Computation!$O350*Computation!$P350+'Parameters from R'!E$21*Computation!$Q350+'Parameters from R'!E$22*Computation!$O350*Computation!$Q350+'Parameters from R'!E$23*Computation!$P350*Computation!$Q350+'Parameters from R'!E$24*Computation!$O350*Computation!$P350*Computation!$Q350</f>
        <v>#VALUE!</v>
      </c>
      <c r="U350" t="e">
        <f>'Parameters from R'!F$17+'Parameters from R'!F$18*Computation!$O350+'Parameters from R'!F$19*Computation!$P350+'Parameters from R'!F$20*Computation!$O350*Computation!$P350+'Parameters from R'!F$21*Computation!$Q350+'Parameters from R'!F$22*Computation!$O350*Computation!$Q350+'Parameters from R'!F$23*Computation!$P350*Computation!$Q350+'Parameters from R'!F$24*Computation!$O350*Computation!$P350*Computation!$Q350</f>
        <v>#VALUE!</v>
      </c>
      <c r="V350" t="e">
        <f t="shared" si="218"/>
        <v>#VALUE!</v>
      </c>
      <c r="W350" t="e">
        <f t="shared" si="219"/>
        <v>#VALUE!</v>
      </c>
      <c r="X350" t="e">
        <f t="shared" si="220"/>
        <v>#VALUE!</v>
      </c>
      <c r="Z350" s="21" t="str">
        <f>IF(F350="","",V350/'Parameters from R'!$D$25)</f>
        <v/>
      </c>
      <c r="AA350" s="21" t="str">
        <f t="shared" si="221"/>
        <v/>
      </c>
      <c r="AB350" s="21" t="str">
        <f t="shared" si="222"/>
        <v/>
      </c>
      <c r="AD350" s="21" t="str">
        <f>IF(G350="","",X350/'Parameters from R'!$F$25)</f>
        <v/>
      </c>
      <c r="AE350" s="21" t="str">
        <f t="shared" si="223"/>
        <v/>
      </c>
      <c r="AF350" s="21" t="str">
        <f t="shared" si="224"/>
        <v/>
      </c>
      <c r="AI350" s="49" t="str">
        <f t="shared" si="225"/>
        <v/>
      </c>
      <c r="AJ350" s="49" t="str">
        <f t="shared" si="226"/>
        <v/>
      </c>
      <c r="AL350" s="48" t="str">
        <f t="shared" si="227"/>
        <v/>
      </c>
      <c r="AM350" s="45" t="str">
        <f t="shared" si="188"/>
        <v/>
      </c>
      <c r="AO350" s="60" t="str">
        <f t="shared" si="189"/>
        <v/>
      </c>
      <c r="AP350" s="60" t="str">
        <f t="shared" si="190"/>
        <v/>
      </c>
      <c r="AQ350" s="21" t="str">
        <f t="shared" si="191"/>
        <v/>
      </c>
      <c r="AR350" s="21" t="str">
        <f t="shared" si="192"/>
        <v/>
      </c>
      <c r="AT350" s="55" t="str">
        <f t="shared" si="193"/>
        <v/>
      </c>
      <c r="AV350" s="55" t="str">
        <f t="shared" si="194"/>
        <v/>
      </c>
      <c r="AX350" s="55" t="str">
        <f t="shared" si="195"/>
        <v/>
      </c>
      <c r="AZ350" s="55" t="str">
        <f t="shared" si="196"/>
        <v/>
      </c>
      <c r="BB350" s="55" t="str">
        <f t="shared" si="197"/>
        <v/>
      </c>
      <c r="BD350" s="55" t="str">
        <f t="shared" si="198"/>
        <v/>
      </c>
      <c r="BF350" s="55" t="str">
        <f t="shared" si="199"/>
        <v/>
      </c>
      <c r="BH350" s="55" t="str">
        <f t="shared" si="200"/>
        <v/>
      </c>
      <c r="BJ350" s="56" t="str">
        <f t="shared" si="201"/>
        <v/>
      </c>
      <c r="BK350" s="57" t="str">
        <f t="shared" si="202"/>
        <v/>
      </c>
      <c r="BM350" s="57" t="str">
        <f t="shared" si="203"/>
        <v/>
      </c>
      <c r="BO350" s="57" t="str">
        <f t="shared" si="204"/>
        <v/>
      </c>
      <c r="BQ350" s="57" t="str">
        <f t="shared" si="205"/>
        <v/>
      </c>
      <c r="BS350" s="57" t="str">
        <f t="shared" si="206"/>
        <v/>
      </c>
      <c r="BU350" s="57" t="str">
        <f t="shared" si="207"/>
        <v/>
      </c>
      <c r="BW350" s="57" t="str">
        <f t="shared" si="208"/>
        <v/>
      </c>
      <c r="BY350" s="57" t="str">
        <f t="shared" si="209"/>
        <v/>
      </c>
      <c r="CA350" s="58" t="str">
        <f t="shared" si="210"/>
        <v/>
      </c>
      <c r="CB350" s="59" t="str">
        <f t="shared" si="228"/>
        <v/>
      </c>
      <c r="CG350" s="49" t="e">
        <f t="shared" si="229"/>
        <v>#N/A</v>
      </c>
      <c r="CH350" s="49" t="e">
        <f t="shared" si="230"/>
        <v>#N/A</v>
      </c>
      <c r="CJ350" s="49" t="e">
        <f t="shared" si="231"/>
        <v>#N/A</v>
      </c>
      <c r="CK350" s="49" t="e">
        <f t="shared" si="232"/>
        <v>#N/A</v>
      </c>
    </row>
    <row r="351" spans="2:89" x14ac:dyDescent="0.3">
      <c r="B351" s="21">
        <f>IF('INPUT and DIAGNOSIS'!B57="","",'INPUT and DIAGNOSIS'!B57)</f>
        <v>53</v>
      </c>
      <c r="C351" s="21" t="str">
        <f>IF('INPUT and DIAGNOSIS'!C57="","",'INPUT and DIAGNOSIS'!C57)</f>
        <v/>
      </c>
      <c r="D351" s="21" t="str">
        <f>IF('INPUT and DIAGNOSIS'!D57="","",IF(AND('INPUT and DIAGNOSIS'!C57&lt;42,'INPUT and DIAGNOSIS'!D57&lt;10),10,IF(AND('INPUT and DIAGNOSIS'!C57&lt;68,'INPUT and DIAGNOSIS'!D57&lt;8),8,'INPUT and DIAGNOSIS'!D57)))</f>
        <v/>
      </c>
      <c r="E351" s="21" t="str">
        <f>IF('INPUT and DIAGNOSIS'!E57="","",IF('INPUT and DIAGNOSIS'!E57="M",0,IF('INPUT and DIAGNOSIS'!E57="F",1,"Missing/Wrong")))</f>
        <v/>
      </c>
      <c r="F351" s="21" t="str">
        <f>IF('INPUT and DIAGNOSIS'!F57="","",'INPUT and DIAGNOSIS'!F57)</f>
        <v/>
      </c>
      <c r="G351" s="21" t="str">
        <f>IF('INPUT and DIAGNOSIS'!G57="","",'INPUT and DIAGNOSIS'!G57)</f>
        <v/>
      </c>
      <c r="H351" s="38" t="str">
        <f t="shared" si="211"/>
        <v/>
      </c>
      <c r="I351" s="49" t="str">
        <f>IF('INPUT and DIAGNOSIS'!D57="","",IF(AND('INPUT and DIAGNOSIS'!C57&lt;42,'INPUT and DIAGNOSIS'!D57&lt;10),10,IF(AND('INPUT and DIAGNOSIS'!C57&lt;68,'INPUT and DIAGNOSIS'!D57&lt;8),8,"")))</f>
        <v/>
      </c>
      <c r="J351" t="e">
        <f t="shared" si="233"/>
        <v>#VALUE!</v>
      </c>
      <c r="K351" t="e">
        <f t="shared" si="212"/>
        <v>#VALUE!</v>
      </c>
      <c r="L351" s="33" t="e">
        <f t="shared" si="213"/>
        <v>#VALUE!</v>
      </c>
      <c r="M351" t="e">
        <f t="shared" si="214"/>
        <v>#VALUE!</v>
      </c>
      <c r="O351" s="33" t="e">
        <f t="shared" si="215"/>
        <v>#VALUE!</v>
      </c>
      <c r="P351" s="33" t="e">
        <f t="shared" si="216"/>
        <v>#VALUE!</v>
      </c>
      <c r="Q351" s="33" t="e">
        <f t="shared" si="217"/>
        <v>#VALUE!</v>
      </c>
      <c r="S351" t="e">
        <f>'Parameters from R'!D$17+'Parameters from R'!D$18*Computation!$O351+'Parameters from R'!D$19*Computation!$P351+'Parameters from R'!D$20*Computation!$O351*Computation!$P351+'Parameters from R'!D$21*Computation!$Q351+'Parameters from R'!D$22*Computation!$O351*Computation!$Q351+'Parameters from R'!D$23*Computation!$P351*Computation!$Q351+'Parameters from R'!D$24*Computation!$O351*Computation!$P351*Computation!$Q351</f>
        <v>#VALUE!</v>
      </c>
      <c r="T351" t="e">
        <f>'Parameters from R'!E$17+'Parameters from R'!E$18*Computation!$O351+'Parameters from R'!E$19*Computation!$P351+'Parameters from R'!E$20*Computation!$O351*Computation!$P351+'Parameters from R'!E$21*Computation!$Q351+'Parameters from R'!E$22*Computation!$O351*Computation!$Q351+'Parameters from R'!E$23*Computation!$P351*Computation!$Q351+'Parameters from R'!E$24*Computation!$O351*Computation!$P351*Computation!$Q351</f>
        <v>#VALUE!</v>
      </c>
      <c r="U351" t="e">
        <f>'Parameters from R'!F$17+'Parameters from R'!F$18*Computation!$O351+'Parameters from R'!F$19*Computation!$P351+'Parameters from R'!F$20*Computation!$O351*Computation!$P351+'Parameters from R'!F$21*Computation!$Q351+'Parameters from R'!F$22*Computation!$O351*Computation!$Q351+'Parameters from R'!F$23*Computation!$P351*Computation!$Q351+'Parameters from R'!F$24*Computation!$O351*Computation!$P351*Computation!$Q351</f>
        <v>#VALUE!</v>
      </c>
      <c r="V351" t="e">
        <f t="shared" si="218"/>
        <v>#VALUE!</v>
      </c>
      <c r="W351" t="e">
        <f t="shared" si="219"/>
        <v>#VALUE!</v>
      </c>
      <c r="X351" t="e">
        <f t="shared" si="220"/>
        <v>#VALUE!</v>
      </c>
      <c r="Z351" s="21" t="str">
        <f>IF(F351="","",V351/'Parameters from R'!$D$25)</f>
        <v/>
      </c>
      <c r="AA351" s="21" t="str">
        <f t="shared" si="221"/>
        <v/>
      </c>
      <c r="AB351" s="21" t="str">
        <f t="shared" si="222"/>
        <v/>
      </c>
      <c r="AD351" s="21" t="str">
        <f>IF(G351="","",X351/'Parameters from R'!$F$25)</f>
        <v/>
      </c>
      <c r="AE351" s="21" t="str">
        <f t="shared" si="223"/>
        <v/>
      </c>
      <c r="AF351" s="21" t="str">
        <f t="shared" si="224"/>
        <v/>
      </c>
      <c r="AI351" s="49" t="str">
        <f t="shared" si="225"/>
        <v/>
      </c>
      <c r="AJ351" s="49" t="str">
        <f t="shared" si="226"/>
        <v/>
      </c>
      <c r="AL351" s="48" t="str">
        <f t="shared" si="227"/>
        <v/>
      </c>
      <c r="AM351" s="45" t="str">
        <f t="shared" si="188"/>
        <v/>
      </c>
      <c r="AO351" s="60" t="str">
        <f t="shared" si="189"/>
        <v/>
      </c>
      <c r="AP351" s="60" t="str">
        <f t="shared" si="190"/>
        <v/>
      </c>
      <c r="AQ351" s="21" t="str">
        <f t="shared" si="191"/>
        <v/>
      </c>
      <c r="AR351" s="21" t="str">
        <f t="shared" si="192"/>
        <v/>
      </c>
      <c r="AT351" s="55" t="str">
        <f t="shared" si="193"/>
        <v/>
      </c>
      <c r="AV351" s="55" t="str">
        <f t="shared" si="194"/>
        <v/>
      </c>
      <c r="AX351" s="55" t="str">
        <f t="shared" si="195"/>
        <v/>
      </c>
      <c r="AZ351" s="55" t="str">
        <f t="shared" si="196"/>
        <v/>
      </c>
      <c r="BB351" s="55" t="str">
        <f t="shared" si="197"/>
        <v/>
      </c>
      <c r="BD351" s="55" t="str">
        <f t="shared" si="198"/>
        <v/>
      </c>
      <c r="BF351" s="55" t="str">
        <f t="shared" si="199"/>
        <v/>
      </c>
      <c r="BH351" s="55" t="str">
        <f t="shared" si="200"/>
        <v/>
      </c>
      <c r="BJ351" s="56" t="str">
        <f t="shared" si="201"/>
        <v/>
      </c>
      <c r="BK351" s="57" t="str">
        <f t="shared" si="202"/>
        <v/>
      </c>
      <c r="BM351" s="57" t="str">
        <f t="shared" si="203"/>
        <v/>
      </c>
      <c r="BO351" s="57" t="str">
        <f t="shared" si="204"/>
        <v/>
      </c>
      <c r="BQ351" s="57" t="str">
        <f t="shared" si="205"/>
        <v/>
      </c>
      <c r="BS351" s="57" t="str">
        <f t="shared" si="206"/>
        <v/>
      </c>
      <c r="BU351" s="57" t="str">
        <f t="shared" si="207"/>
        <v/>
      </c>
      <c r="BW351" s="57" t="str">
        <f t="shared" si="208"/>
        <v/>
      </c>
      <c r="BY351" s="57" t="str">
        <f t="shared" si="209"/>
        <v/>
      </c>
      <c r="CA351" s="58" t="str">
        <f t="shared" si="210"/>
        <v/>
      </c>
      <c r="CB351" s="59" t="str">
        <f t="shared" si="228"/>
        <v/>
      </c>
      <c r="CG351" s="49" t="e">
        <f t="shared" si="229"/>
        <v>#N/A</v>
      </c>
      <c r="CH351" s="49" t="e">
        <f t="shared" si="230"/>
        <v>#N/A</v>
      </c>
      <c r="CJ351" s="49" t="e">
        <f t="shared" si="231"/>
        <v>#N/A</v>
      </c>
      <c r="CK351" s="49" t="e">
        <f t="shared" si="232"/>
        <v>#N/A</v>
      </c>
    </row>
    <row r="352" spans="2:89" x14ac:dyDescent="0.3">
      <c r="B352" s="21">
        <f>IF('INPUT and DIAGNOSIS'!B58="","",'INPUT and DIAGNOSIS'!B58)</f>
        <v>54</v>
      </c>
      <c r="C352" s="21" t="str">
        <f>IF('INPUT and DIAGNOSIS'!C58="","",'INPUT and DIAGNOSIS'!C58)</f>
        <v/>
      </c>
      <c r="D352" s="21" t="str">
        <f>IF('INPUT and DIAGNOSIS'!D58="","",IF(AND('INPUT and DIAGNOSIS'!C58&lt;42,'INPUT and DIAGNOSIS'!D58&lt;10),10,IF(AND('INPUT and DIAGNOSIS'!C58&lt;68,'INPUT and DIAGNOSIS'!D58&lt;8),8,'INPUT and DIAGNOSIS'!D58)))</f>
        <v/>
      </c>
      <c r="E352" s="21" t="str">
        <f>IF('INPUT and DIAGNOSIS'!E58="","",IF('INPUT and DIAGNOSIS'!E58="M",0,IF('INPUT and DIAGNOSIS'!E58="F",1,"Missing/Wrong")))</f>
        <v/>
      </c>
      <c r="F352" s="21" t="str">
        <f>IF('INPUT and DIAGNOSIS'!F58="","",'INPUT and DIAGNOSIS'!F58)</f>
        <v/>
      </c>
      <c r="G352" s="21" t="str">
        <f>IF('INPUT and DIAGNOSIS'!G58="","",'INPUT and DIAGNOSIS'!G58)</f>
        <v/>
      </c>
      <c r="H352" s="38" t="str">
        <f t="shared" si="211"/>
        <v/>
      </c>
      <c r="I352" s="49" t="str">
        <f>IF('INPUT and DIAGNOSIS'!D58="","",IF(AND('INPUT and DIAGNOSIS'!C58&lt;42,'INPUT and DIAGNOSIS'!D58&lt;10),10,IF(AND('INPUT and DIAGNOSIS'!C58&lt;68,'INPUT and DIAGNOSIS'!D58&lt;8),8,"")))</f>
        <v/>
      </c>
      <c r="J352" t="e">
        <f t="shared" si="233"/>
        <v>#VALUE!</v>
      </c>
      <c r="K352" t="e">
        <f t="shared" si="212"/>
        <v>#VALUE!</v>
      </c>
      <c r="L352" s="33" t="e">
        <f t="shared" si="213"/>
        <v>#VALUE!</v>
      </c>
      <c r="M352" t="e">
        <f t="shared" si="214"/>
        <v>#VALUE!</v>
      </c>
      <c r="O352" s="33" t="e">
        <f t="shared" si="215"/>
        <v>#VALUE!</v>
      </c>
      <c r="P352" s="33" t="e">
        <f t="shared" si="216"/>
        <v>#VALUE!</v>
      </c>
      <c r="Q352" s="33" t="e">
        <f t="shared" si="217"/>
        <v>#VALUE!</v>
      </c>
      <c r="S352" t="e">
        <f>'Parameters from R'!D$17+'Parameters from R'!D$18*Computation!$O352+'Parameters from R'!D$19*Computation!$P352+'Parameters from R'!D$20*Computation!$O352*Computation!$P352+'Parameters from R'!D$21*Computation!$Q352+'Parameters from R'!D$22*Computation!$O352*Computation!$Q352+'Parameters from R'!D$23*Computation!$P352*Computation!$Q352+'Parameters from R'!D$24*Computation!$O352*Computation!$P352*Computation!$Q352</f>
        <v>#VALUE!</v>
      </c>
      <c r="T352" t="e">
        <f>'Parameters from R'!E$17+'Parameters from R'!E$18*Computation!$O352+'Parameters from R'!E$19*Computation!$P352+'Parameters from R'!E$20*Computation!$O352*Computation!$P352+'Parameters from R'!E$21*Computation!$Q352+'Parameters from R'!E$22*Computation!$O352*Computation!$Q352+'Parameters from R'!E$23*Computation!$P352*Computation!$Q352+'Parameters from R'!E$24*Computation!$O352*Computation!$P352*Computation!$Q352</f>
        <v>#VALUE!</v>
      </c>
      <c r="U352" t="e">
        <f>'Parameters from R'!F$17+'Parameters from R'!F$18*Computation!$O352+'Parameters from R'!F$19*Computation!$P352+'Parameters from R'!F$20*Computation!$O352*Computation!$P352+'Parameters from R'!F$21*Computation!$Q352+'Parameters from R'!F$22*Computation!$O352*Computation!$Q352+'Parameters from R'!F$23*Computation!$P352*Computation!$Q352+'Parameters from R'!F$24*Computation!$O352*Computation!$P352*Computation!$Q352</f>
        <v>#VALUE!</v>
      </c>
      <c r="V352" t="e">
        <f t="shared" si="218"/>
        <v>#VALUE!</v>
      </c>
      <c r="W352" t="e">
        <f t="shared" si="219"/>
        <v>#VALUE!</v>
      </c>
      <c r="X352" t="e">
        <f t="shared" si="220"/>
        <v>#VALUE!</v>
      </c>
      <c r="Z352" s="21" t="str">
        <f>IF(F352="","",V352/'Parameters from R'!$D$25)</f>
        <v/>
      </c>
      <c r="AA352" s="21" t="str">
        <f t="shared" si="221"/>
        <v/>
      </c>
      <c r="AB352" s="21" t="str">
        <f t="shared" si="222"/>
        <v/>
      </c>
      <c r="AD352" s="21" t="str">
        <f>IF(G352="","",X352/'Parameters from R'!$F$25)</f>
        <v/>
      </c>
      <c r="AE352" s="21" t="str">
        <f t="shared" si="223"/>
        <v/>
      </c>
      <c r="AF352" s="21" t="str">
        <f t="shared" si="224"/>
        <v/>
      </c>
      <c r="AI352" s="49" t="str">
        <f t="shared" si="225"/>
        <v/>
      </c>
      <c r="AJ352" s="49" t="str">
        <f t="shared" si="226"/>
        <v/>
      </c>
      <c r="AL352" s="48" t="str">
        <f t="shared" si="227"/>
        <v/>
      </c>
      <c r="AM352" s="45" t="str">
        <f t="shared" si="188"/>
        <v/>
      </c>
      <c r="AO352" s="60" t="str">
        <f t="shared" si="189"/>
        <v/>
      </c>
      <c r="AP352" s="60" t="str">
        <f t="shared" si="190"/>
        <v/>
      </c>
      <c r="AQ352" s="21" t="str">
        <f t="shared" si="191"/>
        <v/>
      </c>
      <c r="AR352" s="21" t="str">
        <f t="shared" si="192"/>
        <v/>
      </c>
      <c r="AT352" s="55" t="str">
        <f t="shared" si="193"/>
        <v/>
      </c>
      <c r="AV352" s="55" t="str">
        <f t="shared" si="194"/>
        <v/>
      </c>
      <c r="AX352" s="55" t="str">
        <f t="shared" si="195"/>
        <v/>
      </c>
      <c r="AZ352" s="55" t="str">
        <f t="shared" si="196"/>
        <v/>
      </c>
      <c r="BB352" s="55" t="str">
        <f t="shared" si="197"/>
        <v/>
      </c>
      <c r="BD352" s="55" t="str">
        <f t="shared" si="198"/>
        <v/>
      </c>
      <c r="BF352" s="55" t="str">
        <f t="shared" si="199"/>
        <v/>
      </c>
      <c r="BH352" s="55" t="str">
        <f t="shared" si="200"/>
        <v/>
      </c>
      <c r="BJ352" s="56" t="str">
        <f t="shared" si="201"/>
        <v/>
      </c>
      <c r="BK352" s="57" t="str">
        <f t="shared" si="202"/>
        <v/>
      </c>
      <c r="BM352" s="57" t="str">
        <f t="shared" si="203"/>
        <v/>
      </c>
      <c r="BO352" s="57" t="str">
        <f t="shared" si="204"/>
        <v/>
      </c>
      <c r="BQ352" s="57" t="str">
        <f t="shared" si="205"/>
        <v/>
      </c>
      <c r="BS352" s="57" t="str">
        <f t="shared" si="206"/>
        <v/>
      </c>
      <c r="BU352" s="57" t="str">
        <f t="shared" si="207"/>
        <v/>
      </c>
      <c r="BW352" s="57" t="str">
        <f t="shared" si="208"/>
        <v/>
      </c>
      <c r="BY352" s="57" t="str">
        <f t="shared" si="209"/>
        <v/>
      </c>
      <c r="CA352" s="58" t="str">
        <f t="shared" si="210"/>
        <v/>
      </c>
      <c r="CB352" s="59" t="str">
        <f t="shared" si="228"/>
        <v/>
      </c>
      <c r="CG352" s="49" t="e">
        <f t="shared" si="229"/>
        <v>#N/A</v>
      </c>
      <c r="CH352" s="49" t="e">
        <f t="shared" si="230"/>
        <v>#N/A</v>
      </c>
      <c r="CJ352" s="49" t="e">
        <f t="shared" si="231"/>
        <v>#N/A</v>
      </c>
      <c r="CK352" s="49" t="e">
        <f t="shared" si="232"/>
        <v>#N/A</v>
      </c>
    </row>
    <row r="353" spans="2:89" x14ac:dyDescent="0.3">
      <c r="B353" s="21">
        <f>IF('INPUT and DIAGNOSIS'!B59="","",'INPUT and DIAGNOSIS'!B59)</f>
        <v>55</v>
      </c>
      <c r="C353" s="21" t="str">
        <f>IF('INPUT and DIAGNOSIS'!C59="","",'INPUT and DIAGNOSIS'!C59)</f>
        <v/>
      </c>
      <c r="D353" s="21" t="str">
        <f>IF('INPUT and DIAGNOSIS'!D59="","",IF(AND('INPUT and DIAGNOSIS'!C59&lt;42,'INPUT and DIAGNOSIS'!D59&lt;10),10,IF(AND('INPUT and DIAGNOSIS'!C59&lt;68,'INPUT and DIAGNOSIS'!D59&lt;8),8,'INPUT and DIAGNOSIS'!D59)))</f>
        <v/>
      </c>
      <c r="E353" s="21" t="str">
        <f>IF('INPUT and DIAGNOSIS'!E59="","",IF('INPUT and DIAGNOSIS'!E59="M",0,IF('INPUT and DIAGNOSIS'!E59="F",1,"Missing/Wrong")))</f>
        <v/>
      </c>
      <c r="F353" s="21" t="str">
        <f>IF('INPUT and DIAGNOSIS'!F59="","",'INPUT and DIAGNOSIS'!F59)</f>
        <v/>
      </c>
      <c r="G353" s="21" t="str">
        <f>IF('INPUT and DIAGNOSIS'!G59="","",'INPUT and DIAGNOSIS'!G59)</f>
        <v/>
      </c>
      <c r="H353" s="38" t="str">
        <f t="shared" si="211"/>
        <v/>
      </c>
      <c r="I353" s="49" t="str">
        <f>IF('INPUT and DIAGNOSIS'!D59="","",IF(AND('INPUT and DIAGNOSIS'!C59&lt;42,'INPUT and DIAGNOSIS'!D59&lt;10),10,IF(AND('INPUT and DIAGNOSIS'!C59&lt;68,'INPUT and DIAGNOSIS'!D59&lt;8),8,"")))</f>
        <v/>
      </c>
      <c r="J353" t="e">
        <f t="shared" si="233"/>
        <v>#VALUE!</v>
      </c>
      <c r="K353" t="e">
        <f t="shared" si="212"/>
        <v>#VALUE!</v>
      </c>
      <c r="L353" s="33" t="e">
        <f t="shared" si="213"/>
        <v>#VALUE!</v>
      </c>
      <c r="M353" t="e">
        <f t="shared" si="214"/>
        <v>#VALUE!</v>
      </c>
      <c r="O353" s="33" t="e">
        <f t="shared" si="215"/>
        <v>#VALUE!</v>
      </c>
      <c r="P353" s="33" t="e">
        <f t="shared" si="216"/>
        <v>#VALUE!</v>
      </c>
      <c r="Q353" s="33" t="e">
        <f t="shared" si="217"/>
        <v>#VALUE!</v>
      </c>
      <c r="S353" t="e">
        <f>'Parameters from R'!D$17+'Parameters from R'!D$18*Computation!$O353+'Parameters from R'!D$19*Computation!$P353+'Parameters from R'!D$20*Computation!$O353*Computation!$P353+'Parameters from R'!D$21*Computation!$Q353+'Parameters from R'!D$22*Computation!$O353*Computation!$Q353+'Parameters from R'!D$23*Computation!$P353*Computation!$Q353+'Parameters from R'!D$24*Computation!$O353*Computation!$P353*Computation!$Q353</f>
        <v>#VALUE!</v>
      </c>
      <c r="T353" t="e">
        <f>'Parameters from R'!E$17+'Parameters from R'!E$18*Computation!$O353+'Parameters from R'!E$19*Computation!$P353+'Parameters from R'!E$20*Computation!$O353*Computation!$P353+'Parameters from R'!E$21*Computation!$Q353+'Parameters from R'!E$22*Computation!$O353*Computation!$Q353+'Parameters from R'!E$23*Computation!$P353*Computation!$Q353+'Parameters from R'!E$24*Computation!$O353*Computation!$P353*Computation!$Q353</f>
        <v>#VALUE!</v>
      </c>
      <c r="U353" t="e">
        <f>'Parameters from R'!F$17+'Parameters from R'!F$18*Computation!$O353+'Parameters from R'!F$19*Computation!$P353+'Parameters from R'!F$20*Computation!$O353*Computation!$P353+'Parameters from R'!F$21*Computation!$Q353+'Parameters from R'!F$22*Computation!$O353*Computation!$Q353+'Parameters from R'!F$23*Computation!$P353*Computation!$Q353+'Parameters from R'!F$24*Computation!$O353*Computation!$P353*Computation!$Q353</f>
        <v>#VALUE!</v>
      </c>
      <c r="V353" t="e">
        <f t="shared" si="218"/>
        <v>#VALUE!</v>
      </c>
      <c r="W353" t="e">
        <f t="shared" si="219"/>
        <v>#VALUE!</v>
      </c>
      <c r="X353" t="e">
        <f t="shared" si="220"/>
        <v>#VALUE!</v>
      </c>
      <c r="Z353" s="21" t="str">
        <f>IF(F353="","",V353/'Parameters from R'!$D$25)</f>
        <v/>
      </c>
      <c r="AA353" s="21" t="str">
        <f t="shared" si="221"/>
        <v/>
      </c>
      <c r="AB353" s="21" t="str">
        <f t="shared" si="222"/>
        <v/>
      </c>
      <c r="AD353" s="21" t="str">
        <f>IF(G353="","",X353/'Parameters from R'!$F$25)</f>
        <v/>
      </c>
      <c r="AE353" s="21" t="str">
        <f t="shared" si="223"/>
        <v/>
      </c>
      <c r="AF353" s="21" t="str">
        <f t="shared" si="224"/>
        <v/>
      </c>
      <c r="AI353" s="49" t="str">
        <f t="shared" si="225"/>
        <v/>
      </c>
      <c r="AJ353" s="49" t="str">
        <f t="shared" si="226"/>
        <v/>
      </c>
      <c r="AL353" s="48" t="str">
        <f t="shared" si="227"/>
        <v/>
      </c>
      <c r="AM353" s="45" t="str">
        <f t="shared" si="188"/>
        <v/>
      </c>
      <c r="AO353" s="60" t="str">
        <f t="shared" si="189"/>
        <v/>
      </c>
      <c r="AP353" s="60" t="str">
        <f t="shared" si="190"/>
        <v/>
      </c>
      <c r="AQ353" s="21" t="str">
        <f t="shared" si="191"/>
        <v/>
      </c>
      <c r="AR353" s="21" t="str">
        <f t="shared" si="192"/>
        <v/>
      </c>
      <c r="AT353" s="55" t="str">
        <f t="shared" si="193"/>
        <v/>
      </c>
      <c r="AV353" s="55" t="str">
        <f t="shared" si="194"/>
        <v/>
      </c>
      <c r="AX353" s="55" t="str">
        <f t="shared" si="195"/>
        <v/>
      </c>
      <c r="AZ353" s="55" t="str">
        <f t="shared" si="196"/>
        <v/>
      </c>
      <c r="BB353" s="55" t="str">
        <f t="shared" si="197"/>
        <v/>
      </c>
      <c r="BD353" s="55" t="str">
        <f t="shared" si="198"/>
        <v/>
      </c>
      <c r="BF353" s="55" t="str">
        <f t="shared" si="199"/>
        <v/>
      </c>
      <c r="BH353" s="55" t="str">
        <f t="shared" si="200"/>
        <v/>
      </c>
      <c r="BJ353" s="56" t="str">
        <f t="shared" si="201"/>
        <v/>
      </c>
      <c r="BK353" s="57" t="str">
        <f t="shared" si="202"/>
        <v/>
      </c>
      <c r="BM353" s="57" t="str">
        <f t="shared" si="203"/>
        <v/>
      </c>
      <c r="BO353" s="57" t="str">
        <f t="shared" si="204"/>
        <v/>
      </c>
      <c r="BQ353" s="57" t="str">
        <f t="shared" si="205"/>
        <v/>
      </c>
      <c r="BS353" s="57" t="str">
        <f t="shared" si="206"/>
        <v/>
      </c>
      <c r="BU353" s="57" t="str">
        <f t="shared" si="207"/>
        <v/>
      </c>
      <c r="BW353" s="57" t="str">
        <f t="shared" si="208"/>
        <v/>
      </c>
      <c r="BY353" s="57" t="str">
        <f t="shared" si="209"/>
        <v/>
      </c>
      <c r="CA353" s="58" t="str">
        <f t="shared" si="210"/>
        <v/>
      </c>
      <c r="CB353" s="59" t="str">
        <f t="shared" si="228"/>
        <v/>
      </c>
      <c r="CG353" s="49" t="e">
        <f t="shared" si="229"/>
        <v>#N/A</v>
      </c>
      <c r="CH353" s="49" t="e">
        <f t="shared" si="230"/>
        <v>#N/A</v>
      </c>
      <c r="CJ353" s="49" t="e">
        <f t="shared" si="231"/>
        <v>#N/A</v>
      </c>
      <c r="CK353" s="49" t="e">
        <f t="shared" si="232"/>
        <v>#N/A</v>
      </c>
    </row>
    <row r="354" spans="2:89" x14ac:dyDescent="0.3">
      <c r="B354" s="21">
        <f>IF('INPUT and DIAGNOSIS'!B60="","",'INPUT and DIAGNOSIS'!B60)</f>
        <v>56</v>
      </c>
      <c r="C354" s="21" t="str">
        <f>IF('INPUT and DIAGNOSIS'!C60="","",'INPUT and DIAGNOSIS'!C60)</f>
        <v/>
      </c>
      <c r="D354" s="21" t="str">
        <f>IF('INPUT and DIAGNOSIS'!D60="","",IF(AND('INPUT and DIAGNOSIS'!C60&lt;42,'INPUT and DIAGNOSIS'!D60&lt;10),10,IF(AND('INPUT and DIAGNOSIS'!C60&lt;68,'INPUT and DIAGNOSIS'!D60&lt;8),8,'INPUT and DIAGNOSIS'!D60)))</f>
        <v/>
      </c>
      <c r="E354" s="21" t="str">
        <f>IF('INPUT and DIAGNOSIS'!E60="","",IF('INPUT and DIAGNOSIS'!E60="M",0,IF('INPUT and DIAGNOSIS'!E60="F",1,"Missing/Wrong")))</f>
        <v/>
      </c>
      <c r="F354" s="21" t="str">
        <f>IF('INPUT and DIAGNOSIS'!F60="","",'INPUT and DIAGNOSIS'!F60)</f>
        <v/>
      </c>
      <c r="G354" s="21" t="str">
        <f>IF('INPUT and DIAGNOSIS'!G60="","",'INPUT and DIAGNOSIS'!G60)</f>
        <v/>
      </c>
      <c r="H354" s="38" t="str">
        <f t="shared" si="211"/>
        <v/>
      </c>
      <c r="I354" s="49" t="str">
        <f>IF('INPUT and DIAGNOSIS'!D60="","",IF(AND('INPUT and DIAGNOSIS'!C60&lt;42,'INPUT and DIAGNOSIS'!D60&lt;10),10,IF(AND('INPUT and DIAGNOSIS'!C60&lt;68,'INPUT and DIAGNOSIS'!D60&lt;8),8,"")))</f>
        <v/>
      </c>
      <c r="J354" t="e">
        <f t="shared" si="233"/>
        <v>#VALUE!</v>
      </c>
      <c r="K354" t="e">
        <f t="shared" si="212"/>
        <v>#VALUE!</v>
      </c>
      <c r="L354" s="33" t="e">
        <f t="shared" si="213"/>
        <v>#VALUE!</v>
      </c>
      <c r="M354" t="e">
        <f t="shared" si="214"/>
        <v>#VALUE!</v>
      </c>
      <c r="O354" s="33" t="e">
        <f t="shared" si="215"/>
        <v>#VALUE!</v>
      </c>
      <c r="P354" s="33" t="e">
        <f t="shared" si="216"/>
        <v>#VALUE!</v>
      </c>
      <c r="Q354" s="33" t="e">
        <f t="shared" si="217"/>
        <v>#VALUE!</v>
      </c>
      <c r="S354" t="e">
        <f>'Parameters from R'!D$17+'Parameters from R'!D$18*Computation!$O354+'Parameters from R'!D$19*Computation!$P354+'Parameters from R'!D$20*Computation!$O354*Computation!$P354+'Parameters from R'!D$21*Computation!$Q354+'Parameters from R'!D$22*Computation!$O354*Computation!$Q354+'Parameters from R'!D$23*Computation!$P354*Computation!$Q354+'Parameters from R'!D$24*Computation!$O354*Computation!$P354*Computation!$Q354</f>
        <v>#VALUE!</v>
      </c>
      <c r="T354" t="e">
        <f>'Parameters from R'!E$17+'Parameters from R'!E$18*Computation!$O354+'Parameters from R'!E$19*Computation!$P354+'Parameters from R'!E$20*Computation!$O354*Computation!$P354+'Parameters from R'!E$21*Computation!$Q354+'Parameters from R'!E$22*Computation!$O354*Computation!$Q354+'Parameters from R'!E$23*Computation!$P354*Computation!$Q354+'Parameters from R'!E$24*Computation!$O354*Computation!$P354*Computation!$Q354</f>
        <v>#VALUE!</v>
      </c>
      <c r="U354" t="e">
        <f>'Parameters from R'!F$17+'Parameters from R'!F$18*Computation!$O354+'Parameters from R'!F$19*Computation!$P354+'Parameters from R'!F$20*Computation!$O354*Computation!$P354+'Parameters from R'!F$21*Computation!$Q354+'Parameters from R'!F$22*Computation!$O354*Computation!$Q354+'Parameters from R'!F$23*Computation!$P354*Computation!$Q354+'Parameters from R'!F$24*Computation!$O354*Computation!$P354*Computation!$Q354</f>
        <v>#VALUE!</v>
      </c>
      <c r="V354" t="e">
        <f t="shared" si="218"/>
        <v>#VALUE!</v>
      </c>
      <c r="W354" t="e">
        <f t="shared" si="219"/>
        <v>#VALUE!</v>
      </c>
      <c r="X354" t="e">
        <f t="shared" si="220"/>
        <v>#VALUE!</v>
      </c>
      <c r="Z354" s="21" t="str">
        <f>IF(F354="","",V354/'Parameters from R'!$D$25)</f>
        <v/>
      </c>
      <c r="AA354" s="21" t="str">
        <f t="shared" si="221"/>
        <v/>
      </c>
      <c r="AB354" s="21" t="str">
        <f t="shared" si="222"/>
        <v/>
      </c>
      <c r="AD354" s="21" t="str">
        <f>IF(G354="","",X354/'Parameters from R'!$F$25)</f>
        <v/>
      </c>
      <c r="AE354" s="21" t="str">
        <f t="shared" si="223"/>
        <v/>
      </c>
      <c r="AF354" s="21" t="str">
        <f t="shared" si="224"/>
        <v/>
      </c>
      <c r="AI354" s="49" t="str">
        <f t="shared" si="225"/>
        <v/>
      </c>
      <c r="AJ354" s="49" t="str">
        <f t="shared" si="226"/>
        <v/>
      </c>
      <c r="AL354" s="48" t="str">
        <f t="shared" si="227"/>
        <v/>
      </c>
      <c r="AM354" s="45" t="str">
        <f t="shared" si="188"/>
        <v/>
      </c>
      <c r="AO354" s="60" t="str">
        <f t="shared" si="189"/>
        <v/>
      </c>
      <c r="AP354" s="60" t="str">
        <f t="shared" si="190"/>
        <v/>
      </c>
      <c r="AQ354" s="21" t="str">
        <f t="shared" si="191"/>
        <v/>
      </c>
      <c r="AR354" s="21" t="str">
        <f t="shared" si="192"/>
        <v/>
      </c>
      <c r="AT354" s="55" t="str">
        <f t="shared" si="193"/>
        <v/>
      </c>
      <c r="AV354" s="55" t="str">
        <f t="shared" si="194"/>
        <v/>
      </c>
      <c r="AX354" s="55" t="str">
        <f t="shared" si="195"/>
        <v/>
      </c>
      <c r="AZ354" s="55" t="str">
        <f t="shared" si="196"/>
        <v/>
      </c>
      <c r="BB354" s="55" t="str">
        <f t="shared" si="197"/>
        <v/>
      </c>
      <c r="BD354" s="55" t="str">
        <f t="shared" si="198"/>
        <v/>
      </c>
      <c r="BF354" s="55" t="str">
        <f t="shared" si="199"/>
        <v/>
      </c>
      <c r="BH354" s="55" t="str">
        <f t="shared" si="200"/>
        <v/>
      </c>
      <c r="BJ354" s="56" t="str">
        <f t="shared" si="201"/>
        <v/>
      </c>
      <c r="BK354" s="57" t="str">
        <f t="shared" si="202"/>
        <v/>
      </c>
      <c r="BM354" s="57" t="str">
        <f t="shared" si="203"/>
        <v/>
      </c>
      <c r="BO354" s="57" t="str">
        <f t="shared" si="204"/>
        <v/>
      </c>
      <c r="BQ354" s="57" t="str">
        <f t="shared" si="205"/>
        <v/>
      </c>
      <c r="BS354" s="57" t="str">
        <f t="shared" si="206"/>
        <v/>
      </c>
      <c r="BU354" s="57" t="str">
        <f t="shared" si="207"/>
        <v/>
      </c>
      <c r="BW354" s="57" t="str">
        <f t="shared" si="208"/>
        <v/>
      </c>
      <c r="BY354" s="57" t="str">
        <f t="shared" si="209"/>
        <v/>
      </c>
      <c r="CA354" s="58" t="str">
        <f t="shared" si="210"/>
        <v/>
      </c>
      <c r="CB354" s="59" t="str">
        <f t="shared" si="228"/>
        <v/>
      </c>
      <c r="CG354" s="49" t="e">
        <f t="shared" si="229"/>
        <v>#N/A</v>
      </c>
      <c r="CH354" s="49" t="e">
        <f t="shared" si="230"/>
        <v>#N/A</v>
      </c>
      <c r="CJ354" s="49" t="e">
        <f t="shared" si="231"/>
        <v>#N/A</v>
      </c>
      <c r="CK354" s="49" t="e">
        <f t="shared" si="232"/>
        <v>#N/A</v>
      </c>
    </row>
    <row r="355" spans="2:89" x14ac:dyDescent="0.3">
      <c r="B355" s="21">
        <f>IF('INPUT and DIAGNOSIS'!B61="","",'INPUT and DIAGNOSIS'!B61)</f>
        <v>57</v>
      </c>
      <c r="C355" s="21" t="str">
        <f>IF('INPUT and DIAGNOSIS'!C61="","",'INPUT and DIAGNOSIS'!C61)</f>
        <v/>
      </c>
      <c r="D355" s="21" t="str">
        <f>IF('INPUT and DIAGNOSIS'!D61="","",IF(AND('INPUT and DIAGNOSIS'!C61&lt;42,'INPUT and DIAGNOSIS'!D61&lt;10),10,IF(AND('INPUT and DIAGNOSIS'!C61&lt;68,'INPUT and DIAGNOSIS'!D61&lt;8),8,'INPUT and DIAGNOSIS'!D61)))</f>
        <v/>
      </c>
      <c r="E355" s="21" t="str">
        <f>IF('INPUT and DIAGNOSIS'!E61="","",IF('INPUT and DIAGNOSIS'!E61="M",0,IF('INPUT and DIAGNOSIS'!E61="F",1,"Missing/Wrong")))</f>
        <v/>
      </c>
      <c r="F355" s="21" t="str">
        <f>IF('INPUT and DIAGNOSIS'!F61="","",'INPUT and DIAGNOSIS'!F61)</f>
        <v/>
      </c>
      <c r="G355" s="21" t="str">
        <f>IF('INPUT and DIAGNOSIS'!G61="","",'INPUT and DIAGNOSIS'!G61)</f>
        <v/>
      </c>
      <c r="H355" s="38" t="str">
        <f t="shared" si="211"/>
        <v/>
      </c>
      <c r="I355" s="49" t="str">
        <f>IF('INPUT and DIAGNOSIS'!D61="","",IF(AND('INPUT and DIAGNOSIS'!C61&lt;42,'INPUT and DIAGNOSIS'!D61&lt;10),10,IF(AND('INPUT and DIAGNOSIS'!C61&lt;68,'INPUT and DIAGNOSIS'!D61&lt;8),8,"")))</f>
        <v/>
      </c>
      <c r="J355" t="e">
        <f t="shared" si="233"/>
        <v>#VALUE!</v>
      </c>
      <c r="K355" t="e">
        <f t="shared" si="212"/>
        <v>#VALUE!</v>
      </c>
      <c r="L355" s="33" t="e">
        <f t="shared" si="213"/>
        <v>#VALUE!</v>
      </c>
      <c r="M355" t="e">
        <f t="shared" si="214"/>
        <v>#VALUE!</v>
      </c>
      <c r="O355" s="33" t="e">
        <f t="shared" si="215"/>
        <v>#VALUE!</v>
      </c>
      <c r="P355" s="33" t="e">
        <f t="shared" si="216"/>
        <v>#VALUE!</v>
      </c>
      <c r="Q355" s="33" t="e">
        <f t="shared" si="217"/>
        <v>#VALUE!</v>
      </c>
      <c r="S355" t="e">
        <f>'Parameters from R'!D$17+'Parameters from R'!D$18*Computation!$O355+'Parameters from R'!D$19*Computation!$P355+'Parameters from R'!D$20*Computation!$O355*Computation!$P355+'Parameters from R'!D$21*Computation!$Q355+'Parameters from R'!D$22*Computation!$O355*Computation!$Q355+'Parameters from R'!D$23*Computation!$P355*Computation!$Q355+'Parameters from R'!D$24*Computation!$O355*Computation!$P355*Computation!$Q355</f>
        <v>#VALUE!</v>
      </c>
      <c r="T355" t="e">
        <f>'Parameters from R'!E$17+'Parameters from R'!E$18*Computation!$O355+'Parameters from R'!E$19*Computation!$P355+'Parameters from R'!E$20*Computation!$O355*Computation!$P355+'Parameters from R'!E$21*Computation!$Q355+'Parameters from R'!E$22*Computation!$O355*Computation!$Q355+'Parameters from R'!E$23*Computation!$P355*Computation!$Q355+'Parameters from R'!E$24*Computation!$O355*Computation!$P355*Computation!$Q355</f>
        <v>#VALUE!</v>
      </c>
      <c r="U355" t="e">
        <f>'Parameters from R'!F$17+'Parameters from R'!F$18*Computation!$O355+'Parameters from R'!F$19*Computation!$P355+'Parameters from R'!F$20*Computation!$O355*Computation!$P355+'Parameters from R'!F$21*Computation!$Q355+'Parameters from R'!F$22*Computation!$O355*Computation!$Q355+'Parameters from R'!F$23*Computation!$P355*Computation!$Q355+'Parameters from R'!F$24*Computation!$O355*Computation!$P355*Computation!$Q355</f>
        <v>#VALUE!</v>
      </c>
      <c r="V355" t="e">
        <f t="shared" si="218"/>
        <v>#VALUE!</v>
      </c>
      <c r="W355" t="e">
        <f t="shared" si="219"/>
        <v>#VALUE!</v>
      </c>
      <c r="X355" t="e">
        <f t="shared" si="220"/>
        <v>#VALUE!</v>
      </c>
      <c r="Z355" s="21" t="str">
        <f>IF(F355="","",V355/'Parameters from R'!$D$25)</f>
        <v/>
      </c>
      <c r="AA355" s="21" t="str">
        <f t="shared" si="221"/>
        <v/>
      </c>
      <c r="AB355" s="21" t="str">
        <f t="shared" si="222"/>
        <v/>
      </c>
      <c r="AD355" s="21" t="str">
        <f>IF(G355="","",X355/'Parameters from R'!$F$25)</f>
        <v/>
      </c>
      <c r="AE355" s="21" t="str">
        <f t="shared" si="223"/>
        <v/>
      </c>
      <c r="AF355" s="21" t="str">
        <f t="shared" si="224"/>
        <v/>
      </c>
      <c r="AI355" s="49" t="str">
        <f t="shared" si="225"/>
        <v/>
      </c>
      <c r="AJ355" s="49" t="str">
        <f t="shared" si="226"/>
        <v/>
      </c>
      <c r="AL355" s="48" t="str">
        <f t="shared" si="227"/>
        <v/>
      </c>
      <c r="AM355" s="45" t="str">
        <f t="shared" si="188"/>
        <v/>
      </c>
      <c r="AO355" s="60" t="str">
        <f t="shared" si="189"/>
        <v/>
      </c>
      <c r="AP355" s="60" t="str">
        <f t="shared" si="190"/>
        <v/>
      </c>
      <c r="AQ355" s="21" t="str">
        <f t="shared" si="191"/>
        <v/>
      </c>
      <c r="AR355" s="21" t="str">
        <f t="shared" si="192"/>
        <v/>
      </c>
      <c r="AT355" s="55" t="str">
        <f t="shared" si="193"/>
        <v/>
      </c>
      <c r="AV355" s="55" t="str">
        <f t="shared" si="194"/>
        <v/>
      </c>
      <c r="AX355" s="55" t="str">
        <f t="shared" si="195"/>
        <v/>
      </c>
      <c r="AZ355" s="55" t="str">
        <f t="shared" si="196"/>
        <v/>
      </c>
      <c r="BB355" s="55" t="str">
        <f t="shared" si="197"/>
        <v/>
      </c>
      <c r="BD355" s="55" t="str">
        <f t="shared" si="198"/>
        <v/>
      </c>
      <c r="BF355" s="55" t="str">
        <f t="shared" si="199"/>
        <v/>
      </c>
      <c r="BH355" s="55" t="str">
        <f t="shared" si="200"/>
        <v/>
      </c>
      <c r="BJ355" s="56" t="str">
        <f t="shared" si="201"/>
        <v/>
      </c>
      <c r="BK355" s="57" t="str">
        <f t="shared" si="202"/>
        <v/>
      </c>
      <c r="BM355" s="57" t="str">
        <f t="shared" si="203"/>
        <v/>
      </c>
      <c r="BO355" s="57" t="str">
        <f t="shared" si="204"/>
        <v/>
      </c>
      <c r="BQ355" s="57" t="str">
        <f t="shared" si="205"/>
        <v/>
      </c>
      <c r="BS355" s="57" t="str">
        <f t="shared" si="206"/>
        <v/>
      </c>
      <c r="BU355" s="57" t="str">
        <f t="shared" si="207"/>
        <v/>
      </c>
      <c r="BW355" s="57" t="str">
        <f t="shared" si="208"/>
        <v/>
      </c>
      <c r="BY355" s="57" t="str">
        <f t="shared" si="209"/>
        <v/>
      </c>
      <c r="CA355" s="58" t="str">
        <f t="shared" si="210"/>
        <v/>
      </c>
      <c r="CB355" s="59" t="str">
        <f t="shared" si="228"/>
        <v/>
      </c>
      <c r="CG355" s="49" t="e">
        <f t="shared" si="229"/>
        <v>#N/A</v>
      </c>
      <c r="CH355" s="49" t="e">
        <f t="shared" si="230"/>
        <v>#N/A</v>
      </c>
      <c r="CJ355" s="49" t="e">
        <f t="shared" si="231"/>
        <v>#N/A</v>
      </c>
      <c r="CK355" s="49" t="e">
        <f t="shared" si="232"/>
        <v>#N/A</v>
      </c>
    </row>
    <row r="356" spans="2:89" x14ac:dyDescent="0.3">
      <c r="B356" s="21">
        <f>IF('INPUT and DIAGNOSIS'!B62="","",'INPUT and DIAGNOSIS'!B62)</f>
        <v>58</v>
      </c>
      <c r="C356" s="21" t="str">
        <f>IF('INPUT and DIAGNOSIS'!C62="","",'INPUT and DIAGNOSIS'!C62)</f>
        <v/>
      </c>
      <c r="D356" s="21" t="str">
        <f>IF('INPUT and DIAGNOSIS'!D62="","",IF(AND('INPUT and DIAGNOSIS'!C62&lt;42,'INPUT and DIAGNOSIS'!D62&lt;10),10,IF(AND('INPUT and DIAGNOSIS'!C62&lt;68,'INPUT and DIAGNOSIS'!D62&lt;8),8,'INPUT and DIAGNOSIS'!D62)))</f>
        <v/>
      </c>
      <c r="E356" s="21" t="str">
        <f>IF('INPUT and DIAGNOSIS'!E62="","",IF('INPUT and DIAGNOSIS'!E62="M",0,IF('INPUT and DIAGNOSIS'!E62="F",1,"Missing/Wrong")))</f>
        <v/>
      </c>
      <c r="F356" s="21" t="str">
        <f>IF('INPUT and DIAGNOSIS'!F62="","",'INPUT and DIAGNOSIS'!F62)</f>
        <v/>
      </c>
      <c r="G356" s="21" t="str">
        <f>IF('INPUT and DIAGNOSIS'!G62="","",'INPUT and DIAGNOSIS'!G62)</f>
        <v/>
      </c>
      <c r="H356" s="38" t="str">
        <f t="shared" si="211"/>
        <v/>
      </c>
      <c r="I356" s="49" t="str">
        <f>IF('INPUT and DIAGNOSIS'!D62="","",IF(AND('INPUT and DIAGNOSIS'!C62&lt;42,'INPUT and DIAGNOSIS'!D62&lt;10),10,IF(AND('INPUT and DIAGNOSIS'!C62&lt;68,'INPUT and DIAGNOSIS'!D62&lt;8),8,"")))</f>
        <v/>
      </c>
      <c r="J356" t="e">
        <f t="shared" si="233"/>
        <v>#VALUE!</v>
      </c>
      <c r="K356" t="e">
        <f t="shared" si="212"/>
        <v>#VALUE!</v>
      </c>
      <c r="L356" s="33" t="e">
        <f t="shared" si="213"/>
        <v>#VALUE!</v>
      </c>
      <c r="M356" t="e">
        <f t="shared" si="214"/>
        <v>#VALUE!</v>
      </c>
      <c r="O356" s="33" t="e">
        <f t="shared" si="215"/>
        <v>#VALUE!</v>
      </c>
      <c r="P356" s="33" t="e">
        <f t="shared" si="216"/>
        <v>#VALUE!</v>
      </c>
      <c r="Q356" s="33" t="e">
        <f t="shared" si="217"/>
        <v>#VALUE!</v>
      </c>
      <c r="S356" t="e">
        <f>'Parameters from R'!D$17+'Parameters from R'!D$18*Computation!$O356+'Parameters from R'!D$19*Computation!$P356+'Parameters from R'!D$20*Computation!$O356*Computation!$P356+'Parameters from R'!D$21*Computation!$Q356+'Parameters from R'!D$22*Computation!$O356*Computation!$Q356+'Parameters from R'!D$23*Computation!$P356*Computation!$Q356+'Parameters from R'!D$24*Computation!$O356*Computation!$P356*Computation!$Q356</f>
        <v>#VALUE!</v>
      </c>
      <c r="T356" t="e">
        <f>'Parameters from R'!E$17+'Parameters from R'!E$18*Computation!$O356+'Parameters from R'!E$19*Computation!$P356+'Parameters from R'!E$20*Computation!$O356*Computation!$P356+'Parameters from R'!E$21*Computation!$Q356+'Parameters from R'!E$22*Computation!$O356*Computation!$Q356+'Parameters from R'!E$23*Computation!$P356*Computation!$Q356+'Parameters from R'!E$24*Computation!$O356*Computation!$P356*Computation!$Q356</f>
        <v>#VALUE!</v>
      </c>
      <c r="U356" t="e">
        <f>'Parameters from R'!F$17+'Parameters from R'!F$18*Computation!$O356+'Parameters from R'!F$19*Computation!$P356+'Parameters from R'!F$20*Computation!$O356*Computation!$P356+'Parameters from R'!F$21*Computation!$Q356+'Parameters from R'!F$22*Computation!$O356*Computation!$Q356+'Parameters from R'!F$23*Computation!$P356*Computation!$Q356+'Parameters from R'!F$24*Computation!$O356*Computation!$P356*Computation!$Q356</f>
        <v>#VALUE!</v>
      </c>
      <c r="V356" t="e">
        <f t="shared" si="218"/>
        <v>#VALUE!</v>
      </c>
      <c r="W356" t="e">
        <f t="shared" si="219"/>
        <v>#VALUE!</v>
      </c>
      <c r="X356" t="e">
        <f t="shared" si="220"/>
        <v>#VALUE!</v>
      </c>
      <c r="Z356" s="21" t="str">
        <f>IF(F356="","",V356/'Parameters from R'!$D$25)</f>
        <v/>
      </c>
      <c r="AA356" s="21" t="str">
        <f t="shared" si="221"/>
        <v/>
      </c>
      <c r="AB356" s="21" t="str">
        <f t="shared" si="222"/>
        <v/>
      </c>
      <c r="AD356" s="21" t="str">
        <f>IF(G356="","",X356/'Parameters from R'!$F$25)</f>
        <v/>
      </c>
      <c r="AE356" s="21" t="str">
        <f t="shared" si="223"/>
        <v/>
      </c>
      <c r="AF356" s="21" t="str">
        <f t="shared" si="224"/>
        <v/>
      </c>
      <c r="AI356" s="49" t="str">
        <f t="shared" si="225"/>
        <v/>
      </c>
      <c r="AJ356" s="49" t="str">
        <f t="shared" si="226"/>
        <v/>
      </c>
      <c r="AL356" s="48" t="str">
        <f t="shared" si="227"/>
        <v/>
      </c>
      <c r="AM356" s="45" t="str">
        <f t="shared" si="188"/>
        <v/>
      </c>
      <c r="AO356" s="60" t="str">
        <f t="shared" si="189"/>
        <v/>
      </c>
      <c r="AP356" s="60" t="str">
        <f t="shared" si="190"/>
        <v/>
      </c>
      <c r="AQ356" s="21" t="str">
        <f t="shared" si="191"/>
        <v/>
      </c>
      <c r="AR356" s="21" t="str">
        <f t="shared" si="192"/>
        <v/>
      </c>
      <c r="AT356" s="55" t="str">
        <f t="shared" si="193"/>
        <v/>
      </c>
      <c r="AV356" s="55" t="str">
        <f t="shared" si="194"/>
        <v/>
      </c>
      <c r="AX356" s="55" t="str">
        <f t="shared" si="195"/>
        <v/>
      </c>
      <c r="AZ356" s="55" t="str">
        <f t="shared" si="196"/>
        <v/>
      </c>
      <c r="BB356" s="55" t="str">
        <f t="shared" si="197"/>
        <v/>
      </c>
      <c r="BD356" s="55" t="str">
        <f t="shared" si="198"/>
        <v/>
      </c>
      <c r="BF356" s="55" t="str">
        <f t="shared" si="199"/>
        <v/>
      </c>
      <c r="BH356" s="55" t="str">
        <f t="shared" si="200"/>
        <v/>
      </c>
      <c r="BJ356" s="56" t="str">
        <f t="shared" si="201"/>
        <v/>
      </c>
      <c r="BK356" s="57" t="str">
        <f t="shared" si="202"/>
        <v/>
      </c>
      <c r="BM356" s="57" t="str">
        <f t="shared" si="203"/>
        <v/>
      </c>
      <c r="BO356" s="57" t="str">
        <f t="shared" si="204"/>
        <v/>
      </c>
      <c r="BQ356" s="57" t="str">
        <f t="shared" si="205"/>
        <v/>
      </c>
      <c r="BS356" s="57" t="str">
        <f t="shared" si="206"/>
        <v/>
      </c>
      <c r="BU356" s="57" t="str">
        <f t="shared" si="207"/>
        <v/>
      </c>
      <c r="BW356" s="57" t="str">
        <f t="shared" si="208"/>
        <v/>
      </c>
      <c r="BY356" s="57" t="str">
        <f t="shared" si="209"/>
        <v/>
      </c>
      <c r="CA356" s="58" t="str">
        <f t="shared" si="210"/>
        <v/>
      </c>
      <c r="CB356" s="59" t="str">
        <f t="shared" si="228"/>
        <v/>
      </c>
      <c r="CG356" s="49" t="e">
        <f t="shared" si="229"/>
        <v>#N/A</v>
      </c>
      <c r="CH356" s="49" t="e">
        <f t="shared" si="230"/>
        <v>#N/A</v>
      </c>
      <c r="CJ356" s="49" t="e">
        <f t="shared" si="231"/>
        <v>#N/A</v>
      </c>
      <c r="CK356" s="49" t="e">
        <f t="shared" si="232"/>
        <v>#N/A</v>
      </c>
    </row>
    <row r="357" spans="2:89" x14ac:dyDescent="0.3">
      <c r="B357" s="21">
        <f>IF('INPUT and DIAGNOSIS'!B63="","",'INPUT and DIAGNOSIS'!B63)</f>
        <v>59</v>
      </c>
      <c r="C357" s="21" t="str">
        <f>IF('INPUT and DIAGNOSIS'!C63="","",'INPUT and DIAGNOSIS'!C63)</f>
        <v/>
      </c>
      <c r="D357" s="21" t="str">
        <f>IF('INPUT and DIAGNOSIS'!D63="","",IF(AND('INPUT and DIAGNOSIS'!C63&lt;42,'INPUT and DIAGNOSIS'!D63&lt;10),10,IF(AND('INPUT and DIAGNOSIS'!C63&lt;68,'INPUT and DIAGNOSIS'!D63&lt;8),8,'INPUT and DIAGNOSIS'!D63)))</f>
        <v/>
      </c>
      <c r="E357" s="21" t="str">
        <f>IF('INPUT and DIAGNOSIS'!E63="","",IF('INPUT and DIAGNOSIS'!E63="M",0,IF('INPUT and DIAGNOSIS'!E63="F",1,"Missing/Wrong")))</f>
        <v/>
      </c>
      <c r="F357" s="21" t="str">
        <f>IF('INPUT and DIAGNOSIS'!F63="","",'INPUT and DIAGNOSIS'!F63)</f>
        <v/>
      </c>
      <c r="G357" s="21" t="str">
        <f>IF('INPUT and DIAGNOSIS'!G63="","",'INPUT and DIAGNOSIS'!G63)</f>
        <v/>
      </c>
      <c r="H357" s="38" t="str">
        <f t="shared" si="211"/>
        <v/>
      </c>
      <c r="I357" s="49" t="str">
        <f>IF('INPUT and DIAGNOSIS'!D63="","",IF(AND('INPUT and DIAGNOSIS'!C63&lt;42,'INPUT and DIAGNOSIS'!D63&lt;10),10,IF(AND('INPUT and DIAGNOSIS'!C63&lt;68,'INPUT and DIAGNOSIS'!D63&lt;8),8,"")))</f>
        <v/>
      </c>
      <c r="J357" t="e">
        <f t="shared" si="233"/>
        <v>#VALUE!</v>
      </c>
      <c r="K357" t="e">
        <f t="shared" si="212"/>
        <v>#VALUE!</v>
      </c>
      <c r="L357" s="33" t="e">
        <f t="shared" si="213"/>
        <v>#VALUE!</v>
      </c>
      <c r="M357" t="e">
        <f t="shared" si="214"/>
        <v>#VALUE!</v>
      </c>
      <c r="O357" s="33" t="e">
        <f t="shared" si="215"/>
        <v>#VALUE!</v>
      </c>
      <c r="P357" s="33" t="e">
        <f t="shared" si="216"/>
        <v>#VALUE!</v>
      </c>
      <c r="Q357" s="33" t="e">
        <f t="shared" si="217"/>
        <v>#VALUE!</v>
      </c>
      <c r="S357" t="e">
        <f>'Parameters from R'!D$17+'Parameters from R'!D$18*Computation!$O357+'Parameters from R'!D$19*Computation!$P357+'Parameters from R'!D$20*Computation!$O357*Computation!$P357+'Parameters from R'!D$21*Computation!$Q357+'Parameters from R'!D$22*Computation!$O357*Computation!$Q357+'Parameters from R'!D$23*Computation!$P357*Computation!$Q357+'Parameters from R'!D$24*Computation!$O357*Computation!$P357*Computation!$Q357</f>
        <v>#VALUE!</v>
      </c>
      <c r="T357" t="e">
        <f>'Parameters from R'!E$17+'Parameters from R'!E$18*Computation!$O357+'Parameters from R'!E$19*Computation!$P357+'Parameters from R'!E$20*Computation!$O357*Computation!$P357+'Parameters from R'!E$21*Computation!$Q357+'Parameters from R'!E$22*Computation!$O357*Computation!$Q357+'Parameters from R'!E$23*Computation!$P357*Computation!$Q357+'Parameters from R'!E$24*Computation!$O357*Computation!$P357*Computation!$Q357</f>
        <v>#VALUE!</v>
      </c>
      <c r="U357" t="e">
        <f>'Parameters from R'!F$17+'Parameters from R'!F$18*Computation!$O357+'Parameters from R'!F$19*Computation!$P357+'Parameters from R'!F$20*Computation!$O357*Computation!$P357+'Parameters from R'!F$21*Computation!$Q357+'Parameters from R'!F$22*Computation!$O357*Computation!$Q357+'Parameters from R'!F$23*Computation!$P357*Computation!$Q357+'Parameters from R'!F$24*Computation!$O357*Computation!$P357*Computation!$Q357</f>
        <v>#VALUE!</v>
      </c>
      <c r="V357" t="e">
        <f t="shared" si="218"/>
        <v>#VALUE!</v>
      </c>
      <c r="W357" t="e">
        <f t="shared" si="219"/>
        <v>#VALUE!</v>
      </c>
      <c r="X357" t="e">
        <f t="shared" si="220"/>
        <v>#VALUE!</v>
      </c>
      <c r="Z357" s="21" t="str">
        <f>IF(F357="","",V357/'Parameters from R'!$D$25)</f>
        <v/>
      </c>
      <c r="AA357" s="21" t="str">
        <f t="shared" si="221"/>
        <v/>
      </c>
      <c r="AB357" s="21" t="str">
        <f t="shared" si="222"/>
        <v/>
      </c>
      <c r="AD357" s="21" t="str">
        <f>IF(G357="","",X357/'Parameters from R'!$F$25)</f>
        <v/>
      </c>
      <c r="AE357" s="21" t="str">
        <f t="shared" si="223"/>
        <v/>
      </c>
      <c r="AF357" s="21" t="str">
        <f t="shared" si="224"/>
        <v/>
      </c>
      <c r="AI357" s="49" t="str">
        <f t="shared" si="225"/>
        <v/>
      </c>
      <c r="AJ357" s="49" t="str">
        <f t="shared" si="226"/>
        <v/>
      </c>
      <c r="AL357" s="48" t="str">
        <f t="shared" si="227"/>
        <v/>
      </c>
      <c r="AM357" s="45" t="str">
        <f t="shared" si="188"/>
        <v/>
      </c>
      <c r="AO357" s="60" t="str">
        <f t="shared" si="189"/>
        <v/>
      </c>
      <c r="AP357" s="60" t="str">
        <f t="shared" si="190"/>
        <v/>
      </c>
      <c r="AQ357" s="21" t="str">
        <f t="shared" si="191"/>
        <v/>
      </c>
      <c r="AR357" s="21" t="str">
        <f t="shared" si="192"/>
        <v/>
      </c>
      <c r="AT357" s="55" t="str">
        <f t="shared" si="193"/>
        <v/>
      </c>
      <c r="AV357" s="55" t="str">
        <f t="shared" si="194"/>
        <v/>
      </c>
      <c r="AX357" s="55" t="str">
        <f t="shared" si="195"/>
        <v/>
      </c>
      <c r="AZ357" s="55" t="str">
        <f t="shared" si="196"/>
        <v/>
      </c>
      <c r="BB357" s="55" t="str">
        <f t="shared" si="197"/>
        <v/>
      </c>
      <c r="BD357" s="55" t="str">
        <f t="shared" si="198"/>
        <v/>
      </c>
      <c r="BF357" s="55" t="str">
        <f t="shared" si="199"/>
        <v/>
      </c>
      <c r="BH357" s="55" t="str">
        <f t="shared" si="200"/>
        <v/>
      </c>
      <c r="BJ357" s="56" t="str">
        <f t="shared" si="201"/>
        <v/>
      </c>
      <c r="BK357" s="57" t="str">
        <f t="shared" si="202"/>
        <v/>
      </c>
      <c r="BM357" s="57" t="str">
        <f t="shared" si="203"/>
        <v/>
      </c>
      <c r="BO357" s="57" t="str">
        <f t="shared" si="204"/>
        <v/>
      </c>
      <c r="BQ357" s="57" t="str">
        <f t="shared" si="205"/>
        <v/>
      </c>
      <c r="BS357" s="57" t="str">
        <f t="shared" si="206"/>
        <v/>
      </c>
      <c r="BU357" s="57" t="str">
        <f t="shared" si="207"/>
        <v/>
      </c>
      <c r="BW357" s="57" t="str">
        <f t="shared" si="208"/>
        <v/>
      </c>
      <c r="BY357" s="57" t="str">
        <f t="shared" si="209"/>
        <v/>
      </c>
      <c r="CA357" s="58" t="str">
        <f t="shared" si="210"/>
        <v/>
      </c>
      <c r="CB357" s="59" t="str">
        <f t="shared" si="228"/>
        <v/>
      </c>
      <c r="CG357" s="49" t="e">
        <f t="shared" si="229"/>
        <v>#N/A</v>
      </c>
      <c r="CH357" s="49" t="e">
        <f t="shared" si="230"/>
        <v>#N/A</v>
      </c>
      <c r="CJ357" s="49" t="e">
        <f t="shared" si="231"/>
        <v>#N/A</v>
      </c>
      <c r="CK357" s="49" t="e">
        <f t="shared" si="232"/>
        <v>#N/A</v>
      </c>
    </row>
    <row r="358" spans="2:89" x14ac:dyDescent="0.3">
      <c r="B358" s="21">
        <f>IF('INPUT and DIAGNOSIS'!B64="","",'INPUT and DIAGNOSIS'!B64)</f>
        <v>60</v>
      </c>
      <c r="C358" s="21" t="str">
        <f>IF('INPUT and DIAGNOSIS'!C64="","",'INPUT and DIAGNOSIS'!C64)</f>
        <v/>
      </c>
      <c r="D358" s="21" t="str">
        <f>IF('INPUT and DIAGNOSIS'!D64="","",IF(AND('INPUT and DIAGNOSIS'!C64&lt;42,'INPUT and DIAGNOSIS'!D64&lt;10),10,IF(AND('INPUT and DIAGNOSIS'!C64&lt;68,'INPUT and DIAGNOSIS'!D64&lt;8),8,'INPUT and DIAGNOSIS'!D64)))</f>
        <v/>
      </c>
      <c r="E358" s="21" t="str">
        <f>IF('INPUT and DIAGNOSIS'!E64="","",IF('INPUT and DIAGNOSIS'!E64="M",0,IF('INPUT and DIAGNOSIS'!E64="F",1,"Missing/Wrong")))</f>
        <v/>
      </c>
      <c r="F358" s="21" t="str">
        <f>IF('INPUT and DIAGNOSIS'!F64="","",'INPUT and DIAGNOSIS'!F64)</f>
        <v/>
      </c>
      <c r="G358" s="21" t="str">
        <f>IF('INPUT and DIAGNOSIS'!G64="","",'INPUT and DIAGNOSIS'!G64)</f>
        <v/>
      </c>
      <c r="H358" s="38" t="str">
        <f t="shared" si="211"/>
        <v/>
      </c>
      <c r="I358" s="49" t="str">
        <f>IF('INPUT and DIAGNOSIS'!D64="","",IF(AND('INPUT and DIAGNOSIS'!C64&lt;42,'INPUT and DIAGNOSIS'!D64&lt;10),10,IF(AND('INPUT and DIAGNOSIS'!C64&lt;68,'INPUT and DIAGNOSIS'!D64&lt;8),8,"")))</f>
        <v/>
      </c>
      <c r="J358" t="e">
        <f t="shared" si="233"/>
        <v>#VALUE!</v>
      </c>
      <c r="K358" t="e">
        <f t="shared" si="212"/>
        <v>#VALUE!</v>
      </c>
      <c r="L358" s="33" t="e">
        <f t="shared" si="213"/>
        <v>#VALUE!</v>
      </c>
      <c r="M358" t="e">
        <f t="shared" si="214"/>
        <v>#VALUE!</v>
      </c>
      <c r="O358" s="33" t="e">
        <f t="shared" si="215"/>
        <v>#VALUE!</v>
      </c>
      <c r="P358" s="33" t="e">
        <f t="shared" si="216"/>
        <v>#VALUE!</v>
      </c>
      <c r="Q358" s="33" t="e">
        <f t="shared" si="217"/>
        <v>#VALUE!</v>
      </c>
      <c r="S358" t="e">
        <f>'Parameters from R'!D$17+'Parameters from R'!D$18*Computation!$O358+'Parameters from R'!D$19*Computation!$P358+'Parameters from R'!D$20*Computation!$O358*Computation!$P358+'Parameters from R'!D$21*Computation!$Q358+'Parameters from R'!D$22*Computation!$O358*Computation!$Q358+'Parameters from R'!D$23*Computation!$P358*Computation!$Q358+'Parameters from R'!D$24*Computation!$O358*Computation!$P358*Computation!$Q358</f>
        <v>#VALUE!</v>
      </c>
      <c r="T358" t="e">
        <f>'Parameters from R'!E$17+'Parameters from R'!E$18*Computation!$O358+'Parameters from R'!E$19*Computation!$P358+'Parameters from R'!E$20*Computation!$O358*Computation!$P358+'Parameters from R'!E$21*Computation!$Q358+'Parameters from R'!E$22*Computation!$O358*Computation!$Q358+'Parameters from R'!E$23*Computation!$P358*Computation!$Q358+'Parameters from R'!E$24*Computation!$O358*Computation!$P358*Computation!$Q358</f>
        <v>#VALUE!</v>
      </c>
      <c r="U358" t="e">
        <f>'Parameters from R'!F$17+'Parameters from R'!F$18*Computation!$O358+'Parameters from R'!F$19*Computation!$P358+'Parameters from R'!F$20*Computation!$O358*Computation!$P358+'Parameters from R'!F$21*Computation!$Q358+'Parameters from R'!F$22*Computation!$O358*Computation!$Q358+'Parameters from R'!F$23*Computation!$P358*Computation!$Q358+'Parameters from R'!F$24*Computation!$O358*Computation!$P358*Computation!$Q358</f>
        <v>#VALUE!</v>
      </c>
      <c r="V358" t="e">
        <f t="shared" si="218"/>
        <v>#VALUE!</v>
      </c>
      <c r="W358" t="e">
        <f t="shared" si="219"/>
        <v>#VALUE!</v>
      </c>
      <c r="X358" t="e">
        <f t="shared" si="220"/>
        <v>#VALUE!</v>
      </c>
      <c r="Z358" s="21" t="str">
        <f>IF(F358="","",V358/'Parameters from R'!$D$25)</f>
        <v/>
      </c>
      <c r="AA358" s="21" t="str">
        <f t="shared" si="221"/>
        <v/>
      </c>
      <c r="AB358" s="21" t="str">
        <f t="shared" si="222"/>
        <v/>
      </c>
      <c r="AD358" s="21" t="str">
        <f>IF(G358="","",X358/'Parameters from R'!$F$25)</f>
        <v/>
      </c>
      <c r="AE358" s="21" t="str">
        <f t="shared" si="223"/>
        <v/>
      </c>
      <c r="AF358" s="21" t="str">
        <f t="shared" si="224"/>
        <v/>
      </c>
      <c r="AI358" s="49" t="str">
        <f t="shared" si="225"/>
        <v/>
      </c>
      <c r="AJ358" s="49" t="str">
        <f t="shared" si="226"/>
        <v/>
      </c>
      <c r="AL358" s="48" t="str">
        <f t="shared" si="227"/>
        <v/>
      </c>
      <c r="AM358" s="45" t="str">
        <f t="shared" si="188"/>
        <v/>
      </c>
      <c r="AO358" s="60" t="str">
        <f t="shared" si="189"/>
        <v/>
      </c>
      <c r="AP358" s="60" t="str">
        <f t="shared" si="190"/>
        <v/>
      </c>
      <c r="AQ358" s="21" t="str">
        <f t="shared" si="191"/>
        <v/>
      </c>
      <c r="AR358" s="21" t="str">
        <f t="shared" si="192"/>
        <v/>
      </c>
      <c r="AT358" s="55" t="str">
        <f t="shared" si="193"/>
        <v/>
      </c>
      <c r="AV358" s="55" t="str">
        <f t="shared" si="194"/>
        <v/>
      </c>
      <c r="AX358" s="55" t="str">
        <f t="shared" si="195"/>
        <v/>
      </c>
      <c r="AZ358" s="55" t="str">
        <f t="shared" si="196"/>
        <v/>
      </c>
      <c r="BB358" s="55" t="str">
        <f t="shared" si="197"/>
        <v/>
      </c>
      <c r="BD358" s="55" t="str">
        <f t="shared" si="198"/>
        <v/>
      </c>
      <c r="BF358" s="55" t="str">
        <f t="shared" si="199"/>
        <v/>
      </c>
      <c r="BH358" s="55" t="str">
        <f t="shared" si="200"/>
        <v/>
      </c>
      <c r="BJ358" s="56" t="str">
        <f t="shared" si="201"/>
        <v/>
      </c>
      <c r="BK358" s="57" t="str">
        <f t="shared" si="202"/>
        <v/>
      </c>
      <c r="BM358" s="57" t="str">
        <f t="shared" si="203"/>
        <v/>
      </c>
      <c r="BO358" s="57" t="str">
        <f t="shared" si="204"/>
        <v/>
      </c>
      <c r="BQ358" s="57" t="str">
        <f t="shared" si="205"/>
        <v/>
      </c>
      <c r="BS358" s="57" t="str">
        <f t="shared" si="206"/>
        <v/>
      </c>
      <c r="BU358" s="57" t="str">
        <f t="shared" si="207"/>
        <v/>
      </c>
      <c r="BW358" s="57" t="str">
        <f t="shared" si="208"/>
        <v/>
      </c>
      <c r="BY358" s="57" t="str">
        <f t="shared" si="209"/>
        <v/>
      </c>
      <c r="CA358" s="58" t="str">
        <f t="shared" si="210"/>
        <v/>
      </c>
      <c r="CB358" s="59" t="str">
        <f t="shared" si="228"/>
        <v/>
      </c>
      <c r="CG358" s="49" t="e">
        <f t="shared" si="229"/>
        <v>#N/A</v>
      </c>
      <c r="CH358" s="49" t="e">
        <f t="shared" si="230"/>
        <v>#N/A</v>
      </c>
      <c r="CJ358" s="49" t="e">
        <f t="shared" si="231"/>
        <v>#N/A</v>
      </c>
      <c r="CK358" s="49" t="e">
        <f t="shared" si="232"/>
        <v>#N/A</v>
      </c>
    </row>
    <row r="359" spans="2:89" x14ac:dyDescent="0.3">
      <c r="B359" s="21">
        <f>IF('INPUT and DIAGNOSIS'!B65="","",'INPUT and DIAGNOSIS'!B65)</f>
        <v>61</v>
      </c>
      <c r="C359" s="21" t="str">
        <f>IF('INPUT and DIAGNOSIS'!C65="","",'INPUT and DIAGNOSIS'!C65)</f>
        <v/>
      </c>
      <c r="D359" s="21" t="str">
        <f>IF('INPUT and DIAGNOSIS'!D65="","",IF(AND('INPUT and DIAGNOSIS'!C65&lt;42,'INPUT and DIAGNOSIS'!D65&lt;10),10,IF(AND('INPUT and DIAGNOSIS'!C65&lt;68,'INPUT and DIAGNOSIS'!D65&lt;8),8,'INPUT and DIAGNOSIS'!D65)))</f>
        <v/>
      </c>
      <c r="E359" s="21" t="str">
        <f>IF('INPUT and DIAGNOSIS'!E65="","",IF('INPUT and DIAGNOSIS'!E65="M",0,IF('INPUT and DIAGNOSIS'!E65="F",1,"Missing/Wrong")))</f>
        <v/>
      </c>
      <c r="F359" s="21" t="str">
        <f>IF('INPUT and DIAGNOSIS'!F65="","",'INPUT and DIAGNOSIS'!F65)</f>
        <v/>
      </c>
      <c r="G359" s="21" t="str">
        <f>IF('INPUT and DIAGNOSIS'!G65="","",'INPUT and DIAGNOSIS'!G65)</f>
        <v/>
      </c>
      <c r="H359" s="38" t="str">
        <f t="shared" si="211"/>
        <v/>
      </c>
      <c r="I359" s="49" t="str">
        <f>IF('INPUT and DIAGNOSIS'!D65="","",IF(AND('INPUT and DIAGNOSIS'!C65&lt;42,'INPUT and DIAGNOSIS'!D65&lt;10),10,IF(AND('INPUT and DIAGNOSIS'!C65&lt;68,'INPUT and DIAGNOSIS'!D65&lt;8),8,"")))</f>
        <v/>
      </c>
      <c r="J359" t="e">
        <f t="shared" si="233"/>
        <v>#VALUE!</v>
      </c>
      <c r="K359" t="e">
        <f t="shared" si="212"/>
        <v>#VALUE!</v>
      </c>
      <c r="L359" s="33" t="e">
        <f t="shared" si="213"/>
        <v>#VALUE!</v>
      </c>
      <c r="M359" t="e">
        <f t="shared" si="214"/>
        <v>#VALUE!</v>
      </c>
      <c r="O359" s="33" t="e">
        <f t="shared" si="215"/>
        <v>#VALUE!</v>
      </c>
      <c r="P359" s="33" t="e">
        <f t="shared" si="216"/>
        <v>#VALUE!</v>
      </c>
      <c r="Q359" s="33" t="e">
        <f t="shared" si="217"/>
        <v>#VALUE!</v>
      </c>
      <c r="S359" t="e">
        <f>'Parameters from R'!D$17+'Parameters from R'!D$18*Computation!$O359+'Parameters from R'!D$19*Computation!$P359+'Parameters from R'!D$20*Computation!$O359*Computation!$P359+'Parameters from R'!D$21*Computation!$Q359+'Parameters from R'!D$22*Computation!$O359*Computation!$Q359+'Parameters from R'!D$23*Computation!$P359*Computation!$Q359+'Parameters from R'!D$24*Computation!$O359*Computation!$P359*Computation!$Q359</f>
        <v>#VALUE!</v>
      </c>
      <c r="T359" t="e">
        <f>'Parameters from R'!E$17+'Parameters from R'!E$18*Computation!$O359+'Parameters from R'!E$19*Computation!$P359+'Parameters from R'!E$20*Computation!$O359*Computation!$P359+'Parameters from R'!E$21*Computation!$Q359+'Parameters from R'!E$22*Computation!$O359*Computation!$Q359+'Parameters from R'!E$23*Computation!$P359*Computation!$Q359+'Parameters from R'!E$24*Computation!$O359*Computation!$P359*Computation!$Q359</f>
        <v>#VALUE!</v>
      </c>
      <c r="U359" t="e">
        <f>'Parameters from R'!F$17+'Parameters from R'!F$18*Computation!$O359+'Parameters from R'!F$19*Computation!$P359+'Parameters from R'!F$20*Computation!$O359*Computation!$P359+'Parameters from R'!F$21*Computation!$Q359+'Parameters from R'!F$22*Computation!$O359*Computation!$Q359+'Parameters from R'!F$23*Computation!$P359*Computation!$Q359+'Parameters from R'!F$24*Computation!$O359*Computation!$P359*Computation!$Q359</f>
        <v>#VALUE!</v>
      </c>
      <c r="V359" t="e">
        <f t="shared" si="218"/>
        <v>#VALUE!</v>
      </c>
      <c r="W359" t="e">
        <f t="shared" si="219"/>
        <v>#VALUE!</v>
      </c>
      <c r="X359" t="e">
        <f t="shared" si="220"/>
        <v>#VALUE!</v>
      </c>
      <c r="Z359" s="21" t="str">
        <f>IF(F359="","",V359/'Parameters from R'!$D$25)</f>
        <v/>
      </c>
      <c r="AA359" s="21" t="str">
        <f t="shared" si="221"/>
        <v/>
      </c>
      <c r="AB359" s="21" t="str">
        <f t="shared" si="222"/>
        <v/>
      </c>
      <c r="AD359" s="21" t="str">
        <f>IF(G359="","",X359/'Parameters from R'!$F$25)</f>
        <v/>
      </c>
      <c r="AE359" s="21" t="str">
        <f t="shared" si="223"/>
        <v/>
      </c>
      <c r="AF359" s="21" t="str">
        <f t="shared" si="224"/>
        <v/>
      </c>
      <c r="AI359" s="49" t="str">
        <f t="shared" si="225"/>
        <v/>
      </c>
      <c r="AJ359" s="49" t="str">
        <f t="shared" si="226"/>
        <v/>
      </c>
      <c r="AL359" s="48" t="str">
        <f t="shared" si="227"/>
        <v/>
      </c>
      <c r="AM359" s="45" t="str">
        <f t="shared" si="188"/>
        <v/>
      </c>
      <c r="AO359" s="60" t="str">
        <f t="shared" si="189"/>
        <v/>
      </c>
      <c r="AP359" s="60" t="str">
        <f t="shared" si="190"/>
        <v/>
      </c>
      <c r="AQ359" s="21" t="str">
        <f t="shared" si="191"/>
        <v/>
      </c>
      <c r="AR359" s="21" t="str">
        <f t="shared" si="192"/>
        <v/>
      </c>
      <c r="AT359" s="55" t="str">
        <f t="shared" si="193"/>
        <v/>
      </c>
      <c r="AV359" s="55" t="str">
        <f t="shared" si="194"/>
        <v/>
      </c>
      <c r="AX359" s="55" t="str">
        <f t="shared" si="195"/>
        <v/>
      </c>
      <c r="AZ359" s="55" t="str">
        <f t="shared" si="196"/>
        <v/>
      </c>
      <c r="BB359" s="55" t="str">
        <f t="shared" si="197"/>
        <v/>
      </c>
      <c r="BD359" s="55" t="str">
        <f t="shared" si="198"/>
        <v/>
      </c>
      <c r="BF359" s="55" t="str">
        <f t="shared" si="199"/>
        <v/>
      </c>
      <c r="BH359" s="55" t="str">
        <f t="shared" si="200"/>
        <v/>
      </c>
      <c r="BJ359" s="56" t="str">
        <f t="shared" si="201"/>
        <v/>
      </c>
      <c r="BK359" s="57" t="str">
        <f t="shared" si="202"/>
        <v/>
      </c>
      <c r="BM359" s="57" t="str">
        <f t="shared" si="203"/>
        <v/>
      </c>
      <c r="BO359" s="57" t="str">
        <f t="shared" si="204"/>
        <v/>
      </c>
      <c r="BQ359" s="57" t="str">
        <f t="shared" si="205"/>
        <v/>
      </c>
      <c r="BS359" s="57" t="str">
        <f t="shared" si="206"/>
        <v/>
      </c>
      <c r="BU359" s="57" t="str">
        <f t="shared" si="207"/>
        <v/>
      </c>
      <c r="BW359" s="57" t="str">
        <f t="shared" si="208"/>
        <v/>
      </c>
      <c r="BY359" s="57" t="str">
        <f t="shared" si="209"/>
        <v/>
      </c>
      <c r="CA359" s="58" t="str">
        <f t="shared" si="210"/>
        <v/>
      </c>
      <c r="CB359" s="59" t="str">
        <f t="shared" si="228"/>
        <v/>
      </c>
      <c r="CG359" s="49" t="e">
        <f t="shared" si="229"/>
        <v>#N/A</v>
      </c>
      <c r="CH359" s="49" t="e">
        <f t="shared" si="230"/>
        <v>#N/A</v>
      </c>
      <c r="CJ359" s="49" t="e">
        <f t="shared" si="231"/>
        <v>#N/A</v>
      </c>
      <c r="CK359" s="49" t="e">
        <f t="shared" si="232"/>
        <v>#N/A</v>
      </c>
    </row>
    <row r="360" spans="2:89" x14ac:dyDescent="0.3">
      <c r="B360" s="21">
        <f>IF('INPUT and DIAGNOSIS'!B66="","",'INPUT and DIAGNOSIS'!B66)</f>
        <v>62</v>
      </c>
      <c r="C360" s="21" t="str">
        <f>IF('INPUT and DIAGNOSIS'!C66="","",'INPUT and DIAGNOSIS'!C66)</f>
        <v/>
      </c>
      <c r="D360" s="21" t="str">
        <f>IF('INPUT and DIAGNOSIS'!D66="","",IF(AND('INPUT and DIAGNOSIS'!C66&lt;42,'INPUT and DIAGNOSIS'!D66&lt;10),10,IF(AND('INPUT and DIAGNOSIS'!C66&lt;68,'INPUT and DIAGNOSIS'!D66&lt;8),8,'INPUT and DIAGNOSIS'!D66)))</f>
        <v/>
      </c>
      <c r="E360" s="21" t="str">
        <f>IF('INPUT and DIAGNOSIS'!E66="","",IF('INPUT and DIAGNOSIS'!E66="M",0,IF('INPUT and DIAGNOSIS'!E66="F",1,"Missing/Wrong")))</f>
        <v/>
      </c>
      <c r="F360" s="21" t="str">
        <f>IF('INPUT and DIAGNOSIS'!F66="","",'INPUT and DIAGNOSIS'!F66)</f>
        <v/>
      </c>
      <c r="G360" s="21" t="str">
        <f>IF('INPUT and DIAGNOSIS'!G66="","",'INPUT and DIAGNOSIS'!G66)</f>
        <v/>
      </c>
      <c r="H360" s="38" t="str">
        <f t="shared" si="211"/>
        <v/>
      </c>
      <c r="I360" s="49" t="str">
        <f>IF('INPUT and DIAGNOSIS'!D66="","",IF(AND('INPUT and DIAGNOSIS'!C66&lt;42,'INPUT and DIAGNOSIS'!D66&lt;10),10,IF(AND('INPUT and DIAGNOSIS'!C66&lt;68,'INPUT and DIAGNOSIS'!D66&lt;8),8,"")))</f>
        <v/>
      </c>
      <c r="J360" t="e">
        <f t="shared" si="233"/>
        <v>#VALUE!</v>
      </c>
      <c r="K360" t="e">
        <f t="shared" si="212"/>
        <v>#VALUE!</v>
      </c>
      <c r="L360" s="33" t="e">
        <f t="shared" si="213"/>
        <v>#VALUE!</v>
      </c>
      <c r="M360" t="e">
        <f t="shared" si="214"/>
        <v>#VALUE!</v>
      </c>
      <c r="O360" s="33" t="e">
        <f t="shared" si="215"/>
        <v>#VALUE!</v>
      </c>
      <c r="P360" s="33" t="e">
        <f t="shared" si="216"/>
        <v>#VALUE!</v>
      </c>
      <c r="Q360" s="33" t="e">
        <f t="shared" si="217"/>
        <v>#VALUE!</v>
      </c>
      <c r="S360" t="e">
        <f>'Parameters from R'!D$17+'Parameters from R'!D$18*Computation!$O360+'Parameters from R'!D$19*Computation!$P360+'Parameters from R'!D$20*Computation!$O360*Computation!$P360+'Parameters from R'!D$21*Computation!$Q360+'Parameters from R'!D$22*Computation!$O360*Computation!$Q360+'Parameters from R'!D$23*Computation!$P360*Computation!$Q360+'Parameters from R'!D$24*Computation!$O360*Computation!$P360*Computation!$Q360</f>
        <v>#VALUE!</v>
      </c>
      <c r="T360" t="e">
        <f>'Parameters from R'!E$17+'Parameters from R'!E$18*Computation!$O360+'Parameters from R'!E$19*Computation!$P360+'Parameters from R'!E$20*Computation!$O360*Computation!$P360+'Parameters from R'!E$21*Computation!$Q360+'Parameters from R'!E$22*Computation!$O360*Computation!$Q360+'Parameters from R'!E$23*Computation!$P360*Computation!$Q360+'Parameters from R'!E$24*Computation!$O360*Computation!$P360*Computation!$Q360</f>
        <v>#VALUE!</v>
      </c>
      <c r="U360" t="e">
        <f>'Parameters from R'!F$17+'Parameters from R'!F$18*Computation!$O360+'Parameters from R'!F$19*Computation!$P360+'Parameters from R'!F$20*Computation!$O360*Computation!$P360+'Parameters from R'!F$21*Computation!$Q360+'Parameters from R'!F$22*Computation!$O360*Computation!$Q360+'Parameters from R'!F$23*Computation!$P360*Computation!$Q360+'Parameters from R'!F$24*Computation!$O360*Computation!$P360*Computation!$Q360</f>
        <v>#VALUE!</v>
      </c>
      <c r="V360" t="e">
        <f t="shared" si="218"/>
        <v>#VALUE!</v>
      </c>
      <c r="W360" t="e">
        <f t="shared" si="219"/>
        <v>#VALUE!</v>
      </c>
      <c r="X360" t="e">
        <f t="shared" si="220"/>
        <v>#VALUE!</v>
      </c>
      <c r="Z360" s="21" t="str">
        <f>IF(F360="","",V360/'Parameters from R'!$D$25)</f>
        <v/>
      </c>
      <c r="AA360" s="21" t="str">
        <f t="shared" si="221"/>
        <v/>
      </c>
      <c r="AB360" s="21" t="str">
        <f t="shared" si="222"/>
        <v/>
      </c>
      <c r="AD360" s="21" t="str">
        <f>IF(G360="","",X360/'Parameters from R'!$F$25)</f>
        <v/>
      </c>
      <c r="AE360" s="21" t="str">
        <f t="shared" si="223"/>
        <v/>
      </c>
      <c r="AF360" s="21" t="str">
        <f t="shared" si="224"/>
        <v/>
      </c>
      <c r="AI360" s="49" t="str">
        <f t="shared" si="225"/>
        <v/>
      </c>
      <c r="AJ360" s="49" t="str">
        <f t="shared" si="226"/>
        <v/>
      </c>
      <c r="AL360" s="48" t="str">
        <f t="shared" si="227"/>
        <v/>
      </c>
      <c r="AM360" s="45" t="str">
        <f t="shared" si="188"/>
        <v/>
      </c>
      <c r="AO360" s="60" t="str">
        <f t="shared" si="189"/>
        <v/>
      </c>
      <c r="AP360" s="60" t="str">
        <f t="shared" si="190"/>
        <v/>
      </c>
      <c r="AQ360" s="21" t="str">
        <f t="shared" si="191"/>
        <v/>
      </c>
      <c r="AR360" s="21" t="str">
        <f t="shared" si="192"/>
        <v/>
      </c>
      <c r="AT360" s="55" t="str">
        <f t="shared" si="193"/>
        <v/>
      </c>
      <c r="AV360" s="55" t="str">
        <f t="shared" si="194"/>
        <v/>
      </c>
      <c r="AX360" s="55" t="str">
        <f t="shared" si="195"/>
        <v/>
      </c>
      <c r="AZ360" s="55" t="str">
        <f t="shared" si="196"/>
        <v/>
      </c>
      <c r="BB360" s="55" t="str">
        <f t="shared" si="197"/>
        <v/>
      </c>
      <c r="BD360" s="55" t="str">
        <f t="shared" si="198"/>
        <v/>
      </c>
      <c r="BF360" s="55" t="str">
        <f t="shared" si="199"/>
        <v/>
      </c>
      <c r="BH360" s="55" t="str">
        <f t="shared" si="200"/>
        <v/>
      </c>
      <c r="BJ360" s="56" t="str">
        <f t="shared" si="201"/>
        <v/>
      </c>
      <c r="BK360" s="57" t="str">
        <f t="shared" si="202"/>
        <v/>
      </c>
      <c r="BM360" s="57" t="str">
        <f t="shared" si="203"/>
        <v/>
      </c>
      <c r="BO360" s="57" t="str">
        <f t="shared" si="204"/>
        <v/>
      </c>
      <c r="BQ360" s="57" t="str">
        <f t="shared" si="205"/>
        <v/>
      </c>
      <c r="BS360" s="57" t="str">
        <f t="shared" si="206"/>
        <v/>
      </c>
      <c r="BU360" s="57" t="str">
        <f t="shared" si="207"/>
        <v/>
      </c>
      <c r="BW360" s="57" t="str">
        <f t="shared" si="208"/>
        <v/>
      </c>
      <c r="BY360" s="57" t="str">
        <f t="shared" si="209"/>
        <v/>
      </c>
      <c r="CA360" s="58" t="str">
        <f t="shared" si="210"/>
        <v/>
      </c>
      <c r="CB360" s="59" t="str">
        <f t="shared" si="228"/>
        <v/>
      </c>
      <c r="CG360" s="49" t="e">
        <f t="shared" si="229"/>
        <v>#N/A</v>
      </c>
      <c r="CH360" s="49" t="e">
        <f t="shared" si="230"/>
        <v>#N/A</v>
      </c>
      <c r="CJ360" s="49" t="e">
        <f t="shared" si="231"/>
        <v>#N/A</v>
      </c>
      <c r="CK360" s="49" t="e">
        <f t="shared" si="232"/>
        <v>#N/A</v>
      </c>
    </row>
    <row r="361" spans="2:89" x14ac:dyDescent="0.3">
      <c r="B361" s="21">
        <f>IF('INPUT and DIAGNOSIS'!B67="","",'INPUT and DIAGNOSIS'!B67)</f>
        <v>63</v>
      </c>
      <c r="C361" s="21" t="str">
        <f>IF('INPUT and DIAGNOSIS'!C67="","",'INPUT and DIAGNOSIS'!C67)</f>
        <v/>
      </c>
      <c r="D361" s="21" t="str">
        <f>IF('INPUT and DIAGNOSIS'!D67="","",IF(AND('INPUT and DIAGNOSIS'!C67&lt;42,'INPUT and DIAGNOSIS'!D67&lt;10),10,IF(AND('INPUT and DIAGNOSIS'!C67&lt;68,'INPUT and DIAGNOSIS'!D67&lt;8),8,'INPUT and DIAGNOSIS'!D67)))</f>
        <v/>
      </c>
      <c r="E361" s="21" t="str">
        <f>IF('INPUT and DIAGNOSIS'!E67="","",IF('INPUT and DIAGNOSIS'!E67="M",0,IF('INPUT and DIAGNOSIS'!E67="F",1,"Missing/Wrong")))</f>
        <v/>
      </c>
      <c r="F361" s="21" t="str">
        <f>IF('INPUT and DIAGNOSIS'!F67="","",'INPUT and DIAGNOSIS'!F67)</f>
        <v/>
      </c>
      <c r="G361" s="21" t="str">
        <f>IF('INPUT and DIAGNOSIS'!G67="","",'INPUT and DIAGNOSIS'!G67)</f>
        <v/>
      </c>
      <c r="H361" s="38" t="str">
        <f t="shared" si="211"/>
        <v/>
      </c>
      <c r="I361" s="49" t="str">
        <f>IF('INPUT and DIAGNOSIS'!D67="","",IF(AND('INPUT and DIAGNOSIS'!C67&lt;42,'INPUT and DIAGNOSIS'!D67&lt;10),10,IF(AND('INPUT and DIAGNOSIS'!C67&lt;68,'INPUT and DIAGNOSIS'!D67&lt;8),8,"")))</f>
        <v/>
      </c>
      <c r="J361" t="e">
        <f t="shared" si="233"/>
        <v>#VALUE!</v>
      </c>
      <c r="K361" t="e">
        <f t="shared" si="212"/>
        <v>#VALUE!</v>
      </c>
      <c r="L361" s="33" t="e">
        <f t="shared" si="213"/>
        <v>#VALUE!</v>
      </c>
      <c r="M361" t="e">
        <f t="shared" si="214"/>
        <v>#VALUE!</v>
      </c>
      <c r="O361" s="33" t="e">
        <f t="shared" si="215"/>
        <v>#VALUE!</v>
      </c>
      <c r="P361" s="33" t="e">
        <f t="shared" si="216"/>
        <v>#VALUE!</v>
      </c>
      <c r="Q361" s="33" t="e">
        <f t="shared" si="217"/>
        <v>#VALUE!</v>
      </c>
      <c r="S361" t="e">
        <f>'Parameters from R'!D$17+'Parameters from R'!D$18*Computation!$O361+'Parameters from R'!D$19*Computation!$P361+'Parameters from R'!D$20*Computation!$O361*Computation!$P361+'Parameters from R'!D$21*Computation!$Q361+'Parameters from R'!D$22*Computation!$O361*Computation!$Q361+'Parameters from R'!D$23*Computation!$P361*Computation!$Q361+'Parameters from R'!D$24*Computation!$O361*Computation!$P361*Computation!$Q361</f>
        <v>#VALUE!</v>
      </c>
      <c r="T361" t="e">
        <f>'Parameters from R'!E$17+'Parameters from R'!E$18*Computation!$O361+'Parameters from R'!E$19*Computation!$P361+'Parameters from R'!E$20*Computation!$O361*Computation!$P361+'Parameters from R'!E$21*Computation!$Q361+'Parameters from R'!E$22*Computation!$O361*Computation!$Q361+'Parameters from R'!E$23*Computation!$P361*Computation!$Q361+'Parameters from R'!E$24*Computation!$O361*Computation!$P361*Computation!$Q361</f>
        <v>#VALUE!</v>
      </c>
      <c r="U361" t="e">
        <f>'Parameters from R'!F$17+'Parameters from R'!F$18*Computation!$O361+'Parameters from R'!F$19*Computation!$P361+'Parameters from R'!F$20*Computation!$O361*Computation!$P361+'Parameters from R'!F$21*Computation!$Q361+'Parameters from R'!F$22*Computation!$O361*Computation!$Q361+'Parameters from R'!F$23*Computation!$P361*Computation!$Q361+'Parameters from R'!F$24*Computation!$O361*Computation!$P361*Computation!$Q361</f>
        <v>#VALUE!</v>
      </c>
      <c r="V361" t="e">
        <f t="shared" si="218"/>
        <v>#VALUE!</v>
      </c>
      <c r="W361" t="e">
        <f t="shared" si="219"/>
        <v>#VALUE!</v>
      </c>
      <c r="X361" t="e">
        <f t="shared" si="220"/>
        <v>#VALUE!</v>
      </c>
      <c r="Z361" s="21" t="str">
        <f>IF(F361="","",V361/'Parameters from R'!$D$25)</f>
        <v/>
      </c>
      <c r="AA361" s="21" t="str">
        <f t="shared" si="221"/>
        <v/>
      </c>
      <c r="AB361" s="21" t="str">
        <f t="shared" si="222"/>
        <v/>
      </c>
      <c r="AD361" s="21" t="str">
        <f>IF(G361="","",X361/'Parameters from R'!$F$25)</f>
        <v/>
      </c>
      <c r="AE361" s="21" t="str">
        <f t="shared" si="223"/>
        <v/>
      </c>
      <c r="AF361" s="21" t="str">
        <f t="shared" si="224"/>
        <v/>
      </c>
      <c r="AI361" s="49" t="str">
        <f t="shared" si="225"/>
        <v/>
      </c>
      <c r="AJ361" s="49" t="str">
        <f t="shared" si="226"/>
        <v/>
      </c>
      <c r="AL361" s="48" t="str">
        <f t="shared" si="227"/>
        <v/>
      </c>
      <c r="AM361" s="45" t="str">
        <f t="shared" si="188"/>
        <v/>
      </c>
      <c r="AO361" s="60" t="str">
        <f t="shared" si="189"/>
        <v/>
      </c>
      <c r="AP361" s="60" t="str">
        <f t="shared" si="190"/>
        <v/>
      </c>
      <c r="AQ361" s="21" t="str">
        <f t="shared" si="191"/>
        <v/>
      </c>
      <c r="AR361" s="21" t="str">
        <f t="shared" si="192"/>
        <v/>
      </c>
      <c r="AT361" s="55" t="str">
        <f t="shared" si="193"/>
        <v/>
      </c>
      <c r="AV361" s="55" t="str">
        <f t="shared" si="194"/>
        <v/>
      </c>
      <c r="AX361" s="55" t="str">
        <f t="shared" si="195"/>
        <v/>
      </c>
      <c r="AZ361" s="55" t="str">
        <f t="shared" si="196"/>
        <v/>
      </c>
      <c r="BB361" s="55" t="str">
        <f t="shared" si="197"/>
        <v/>
      </c>
      <c r="BD361" s="55" t="str">
        <f t="shared" si="198"/>
        <v/>
      </c>
      <c r="BF361" s="55" t="str">
        <f t="shared" si="199"/>
        <v/>
      </c>
      <c r="BH361" s="55" t="str">
        <f t="shared" si="200"/>
        <v/>
      </c>
      <c r="BJ361" s="56" t="str">
        <f t="shared" si="201"/>
        <v/>
      </c>
      <c r="BK361" s="57" t="str">
        <f t="shared" si="202"/>
        <v/>
      </c>
      <c r="BM361" s="57" t="str">
        <f t="shared" si="203"/>
        <v/>
      </c>
      <c r="BO361" s="57" t="str">
        <f t="shared" si="204"/>
        <v/>
      </c>
      <c r="BQ361" s="57" t="str">
        <f t="shared" si="205"/>
        <v/>
      </c>
      <c r="BS361" s="57" t="str">
        <f t="shared" si="206"/>
        <v/>
      </c>
      <c r="BU361" s="57" t="str">
        <f t="shared" si="207"/>
        <v/>
      </c>
      <c r="BW361" s="57" t="str">
        <f t="shared" si="208"/>
        <v/>
      </c>
      <c r="BY361" s="57" t="str">
        <f t="shared" si="209"/>
        <v/>
      </c>
      <c r="CA361" s="58" t="str">
        <f t="shared" si="210"/>
        <v/>
      </c>
      <c r="CB361" s="59" t="str">
        <f t="shared" si="228"/>
        <v/>
      </c>
      <c r="CG361" s="49" t="e">
        <f t="shared" si="229"/>
        <v>#N/A</v>
      </c>
      <c r="CH361" s="49" t="e">
        <f t="shared" si="230"/>
        <v>#N/A</v>
      </c>
      <c r="CJ361" s="49" t="e">
        <f t="shared" si="231"/>
        <v>#N/A</v>
      </c>
      <c r="CK361" s="49" t="e">
        <f t="shared" si="232"/>
        <v>#N/A</v>
      </c>
    </row>
    <row r="362" spans="2:89" x14ac:dyDescent="0.3">
      <c r="B362" s="21">
        <f>IF('INPUT and DIAGNOSIS'!B68="","",'INPUT and DIAGNOSIS'!B68)</f>
        <v>64</v>
      </c>
      <c r="C362" s="21" t="str">
        <f>IF('INPUT and DIAGNOSIS'!C68="","",'INPUT and DIAGNOSIS'!C68)</f>
        <v/>
      </c>
      <c r="D362" s="21" t="str">
        <f>IF('INPUT and DIAGNOSIS'!D68="","",IF(AND('INPUT and DIAGNOSIS'!C68&lt;42,'INPUT and DIAGNOSIS'!D68&lt;10),10,IF(AND('INPUT and DIAGNOSIS'!C68&lt;68,'INPUT and DIAGNOSIS'!D68&lt;8),8,'INPUT and DIAGNOSIS'!D68)))</f>
        <v/>
      </c>
      <c r="E362" s="21" t="str">
        <f>IF('INPUT and DIAGNOSIS'!E68="","",IF('INPUT and DIAGNOSIS'!E68="M",0,IF('INPUT and DIAGNOSIS'!E68="F",1,"Missing/Wrong")))</f>
        <v/>
      </c>
      <c r="F362" s="21" t="str">
        <f>IF('INPUT and DIAGNOSIS'!F68="","",'INPUT and DIAGNOSIS'!F68)</f>
        <v/>
      </c>
      <c r="G362" s="21" t="str">
        <f>IF('INPUT and DIAGNOSIS'!G68="","",'INPUT and DIAGNOSIS'!G68)</f>
        <v/>
      </c>
      <c r="H362" s="38" t="str">
        <f t="shared" si="211"/>
        <v/>
      </c>
      <c r="I362" s="49" t="str">
        <f>IF('INPUT and DIAGNOSIS'!D68="","",IF(AND('INPUT and DIAGNOSIS'!C68&lt;42,'INPUT and DIAGNOSIS'!D68&lt;10),10,IF(AND('INPUT and DIAGNOSIS'!C68&lt;68,'INPUT and DIAGNOSIS'!D68&lt;8),8,"")))</f>
        <v/>
      </c>
      <c r="J362" t="e">
        <f t="shared" si="233"/>
        <v>#VALUE!</v>
      </c>
      <c r="K362" t="e">
        <f t="shared" si="212"/>
        <v>#VALUE!</v>
      </c>
      <c r="L362" s="33" t="e">
        <f t="shared" si="213"/>
        <v>#VALUE!</v>
      </c>
      <c r="M362" t="e">
        <f t="shared" si="214"/>
        <v>#VALUE!</v>
      </c>
      <c r="O362" s="33" t="e">
        <f t="shared" si="215"/>
        <v>#VALUE!</v>
      </c>
      <c r="P362" s="33" t="e">
        <f t="shared" si="216"/>
        <v>#VALUE!</v>
      </c>
      <c r="Q362" s="33" t="e">
        <f t="shared" si="217"/>
        <v>#VALUE!</v>
      </c>
      <c r="S362" t="e">
        <f>'Parameters from R'!D$17+'Parameters from R'!D$18*Computation!$O362+'Parameters from R'!D$19*Computation!$P362+'Parameters from R'!D$20*Computation!$O362*Computation!$P362+'Parameters from R'!D$21*Computation!$Q362+'Parameters from R'!D$22*Computation!$O362*Computation!$Q362+'Parameters from R'!D$23*Computation!$P362*Computation!$Q362+'Parameters from R'!D$24*Computation!$O362*Computation!$P362*Computation!$Q362</f>
        <v>#VALUE!</v>
      </c>
      <c r="T362" t="e">
        <f>'Parameters from R'!E$17+'Parameters from R'!E$18*Computation!$O362+'Parameters from R'!E$19*Computation!$P362+'Parameters from R'!E$20*Computation!$O362*Computation!$P362+'Parameters from R'!E$21*Computation!$Q362+'Parameters from R'!E$22*Computation!$O362*Computation!$Q362+'Parameters from R'!E$23*Computation!$P362*Computation!$Q362+'Parameters from R'!E$24*Computation!$O362*Computation!$P362*Computation!$Q362</f>
        <v>#VALUE!</v>
      </c>
      <c r="U362" t="e">
        <f>'Parameters from R'!F$17+'Parameters from R'!F$18*Computation!$O362+'Parameters from R'!F$19*Computation!$P362+'Parameters from R'!F$20*Computation!$O362*Computation!$P362+'Parameters from R'!F$21*Computation!$Q362+'Parameters from R'!F$22*Computation!$O362*Computation!$Q362+'Parameters from R'!F$23*Computation!$P362*Computation!$Q362+'Parameters from R'!F$24*Computation!$O362*Computation!$P362*Computation!$Q362</f>
        <v>#VALUE!</v>
      </c>
      <c r="V362" t="e">
        <f t="shared" si="218"/>
        <v>#VALUE!</v>
      </c>
      <c r="W362" t="e">
        <f t="shared" si="219"/>
        <v>#VALUE!</v>
      </c>
      <c r="X362" t="e">
        <f t="shared" si="220"/>
        <v>#VALUE!</v>
      </c>
      <c r="Z362" s="21" t="str">
        <f>IF(F362="","",V362/'Parameters from R'!$D$25)</f>
        <v/>
      </c>
      <c r="AA362" s="21" t="str">
        <f t="shared" si="221"/>
        <v/>
      </c>
      <c r="AB362" s="21" t="str">
        <f t="shared" si="222"/>
        <v/>
      </c>
      <c r="AD362" s="21" t="str">
        <f>IF(G362="","",X362/'Parameters from R'!$F$25)</f>
        <v/>
      </c>
      <c r="AE362" s="21" t="str">
        <f t="shared" si="223"/>
        <v/>
      </c>
      <c r="AF362" s="21" t="str">
        <f t="shared" si="224"/>
        <v/>
      </c>
      <c r="AI362" s="49" t="str">
        <f t="shared" si="225"/>
        <v/>
      </c>
      <c r="AJ362" s="49" t="str">
        <f t="shared" si="226"/>
        <v/>
      </c>
      <c r="AL362" s="48" t="str">
        <f t="shared" si="227"/>
        <v/>
      </c>
      <c r="AM362" s="45" t="str">
        <f t="shared" si="188"/>
        <v/>
      </c>
      <c r="AO362" s="60" t="str">
        <f t="shared" si="189"/>
        <v/>
      </c>
      <c r="AP362" s="60" t="str">
        <f t="shared" si="190"/>
        <v/>
      </c>
      <c r="AQ362" s="21" t="str">
        <f t="shared" si="191"/>
        <v/>
      </c>
      <c r="AR362" s="21" t="str">
        <f t="shared" si="192"/>
        <v/>
      </c>
      <c r="AT362" s="55" t="str">
        <f t="shared" si="193"/>
        <v/>
      </c>
      <c r="AV362" s="55" t="str">
        <f t="shared" si="194"/>
        <v/>
      </c>
      <c r="AX362" s="55" t="str">
        <f t="shared" si="195"/>
        <v/>
      </c>
      <c r="AZ362" s="55" t="str">
        <f t="shared" si="196"/>
        <v/>
      </c>
      <c r="BB362" s="55" t="str">
        <f t="shared" si="197"/>
        <v/>
      </c>
      <c r="BD362" s="55" t="str">
        <f t="shared" si="198"/>
        <v/>
      </c>
      <c r="BF362" s="55" t="str">
        <f t="shared" si="199"/>
        <v/>
      </c>
      <c r="BH362" s="55" t="str">
        <f t="shared" si="200"/>
        <v/>
      </c>
      <c r="BJ362" s="56" t="str">
        <f t="shared" si="201"/>
        <v/>
      </c>
      <c r="BK362" s="57" t="str">
        <f t="shared" si="202"/>
        <v/>
      </c>
      <c r="BM362" s="57" t="str">
        <f t="shared" si="203"/>
        <v/>
      </c>
      <c r="BO362" s="57" t="str">
        <f t="shared" si="204"/>
        <v/>
      </c>
      <c r="BQ362" s="57" t="str">
        <f t="shared" si="205"/>
        <v/>
      </c>
      <c r="BS362" s="57" t="str">
        <f t="shared" si="206"/>
        <v/>
      </c>
      <c r="BU362" s="57" t="str">
        <f t="shared" si="207"/>
        <v/>
      </c>
      <c r="BW362" s="57" t="str">
        <f t="shared" si="208"/>
        <v/>
      </c>
      <c r="BY362" s="57" t="str">
        <f t="shared" si="209"/>
        <v/>
      </c>
      <c r="CA362" s="58" t="str">
        <f t="shared" si="210"/>
        <v/>
      </c>
      <c r="CB362" s="59" t="str">
        <f t="shared" si="228"/>
        <v/>
      </c>
      <c r="CG362" s="49" t="e">
        <f t="shared" si="229"/>
        <v>#N/A</v>
      </c>
      <c r="CH362" s="49" t="e">
        <f t="shared" si="230"/>
        <v>#N/A</v>
      </c>
      <c r="CJ362" s="49" t="e">
        <f t="shared" si="231"/>
        <v>#N/A</v>
      </c>
      <c r="CK362" s="49" t="e">
        <f t="shared" si="232"/>
        <v>#N/A</v>
      </c>
    </row>
    <row r="363" spans="2:89" x14ac:dyDescent="0.3">
      <c r="B363" s="21">
        <f>IF('INPUT and DIAGNOSIS'!B69="","",'INPUT and DIAGNOSIS'!B69)</f>
        <v>65</v>
      </c>
      <c r="C363" s="21" t="str">
        <f>IF('INPUT and DIAGNOSIS'!C69="","",'INPUT and DIAGNOSIS'!C69)</f>
        <v/>
      </c>
      <c r="D363" s="21" t="str">
        <f>IF('INPUT and DIAGNOSIS'!D69="","",IF(AND('INPUT and DIAGNOSIS'!C69&lt;42,'INPUT and DIAGNOSIS'!D69&lt;10),10,IF(AND('INPUT and DIAGNOSIS'!C69&lt;68,'INPUT and DIAGNOSIS'!D69&lt;8),8,'INPUT and DIAGNOSIS'!D69)))</f>
        <v/>
      </c>
      <c r="E363" s="21" t="str">
        <f>IF('INPUT and DIAGNOSIS'!E69="","",IF('INPUT and DIAGNOSIS'!E69="M",0,IF('INPUT and DIAGNOSIS'!E69="F",1,"Missing/Wrong")))</f>
        <v/>
      </c>
      <c r="F363" s="21" t="str">
        <f>IF('INPUT and DIAGNOSIS'!F69="","",'INPUT and DIAGNOSIS'!F69)</f>
        <v/>
      </c>
      <c r="G363" s="21" t="str">
        <f>IF('INPUT and DIAGNOSIS'!G69="","",'INPUT and DIAGNOSIS'!G69)</f>
        <v/>
      </c>
      <c r="H363" s="38" t="str">
        <f t="shared" si="211"/>
        <v/>
      </c>
      <c r="I363" s="49" t="str">
        <f>IF('INPUT and DIAGNOSIS'!D69="","",IF(AND('INPUT and DIAGNOSIS'!C69&lt;42,'INPUT and DIAGNOSIS'!D69&lt;10),10,IF(AND('INPUT and DIAGNOSIS'!C69&lt;68,'INPUT and DIAGNOSIS'!D69&lt;8),8,"")))</f>
        <v/>
      </c>
      <c r="J363" t="e">
        <f t="shared" si="233"/>
        <v>#VALUE!</v>
      </c>
      <c r="K363" t="e">
        <f t="shared" ref="K363:K398" si="234">LN(J363/(1-J363))</f>
        <v>#VALUE!</v>
      </c>
      <c r="L363" s="33" t="e">
        <f t="shared" ref="L363:L398" si="235">(K363-K$222)/K$224*36</f>
        <v>#VALUE!</v>
      </c>
      <c r="M363" t="e">
        <f t="shared" si="214"/>
        <v>#VALUE!</v>
      </c>
      <c r="O363" s="33" t="e">
        <f t="shared" si="215"/>
        <v>#VALUE!</v>
      </c>
      <c r="P363" s="33" t="e">
        <f t="shared" si="216"/>
        <v>#VALUE!</v>
      </c>
      <c r="Q363" s="33" t="e">
        <f t="shared" si="217"/>
        <v>#VALUE!</v>
      </c>
      <c r="S363" t="e">
        <f>'Parameters from R'!D$17+'Parameters from R'!D$18*Computation!$O363+'Parameters from R'!D$19*Computation!$P363+'Parameters from R'!D$20*Computation!$O363*Computation!$P363+'Parameters from R'!D$21*Computation!$Q363+'Parameters from R'!D$22*Computation!$O363*Computation!$Q363+'Parameters from R'!D$23*Computation!$P363*Computation!$Q363+'Parameters from R'!D$24*Computation!$O363*Computation!$P363*Computation!$Q363</f>
        <v>#VALUE!</v>
      </c>
      <c r="T363" t="e">
        <f>'Parameters from R'!E$17+'Parameters from R'!E$18*Computation!$O363+'Parameters from R'!E$19*Computation!$P363+'Parameters from R'!E$20*Computation!$O363*Computation!$P363+'Parameters from R'!E$21*Computation!$Q363+'Parameters from R'!E$22*Computation!$O363*Computation!$Q363+'Parameters from R'!E$23*Computation!$P363*Computation!$Q363+'Parameters from R'!E$24*Computation!$O363*Computation!$P363*Computation!$Q363</f>
        <v>#VALUE!</v>
      </c>
      <c r="U363" t="e">
        <f>'Parameters from R'!F$17+'Parameters from R'!F$18*Computation!$O363+'Parameters from R'!F$19*Computation!$P363+'Parameters from R'!F$20*Computation!$O363*Computation!$P363+'Parameters from R'!F$21*Computation!$Q363+'Parameters from R'!F$22*Computation!$O363*Computation!$Q363+'Parameters from R'!F$23*Computation!$P363*Computation!$Q363+'Parameters from R'!F$24*Computation!$O363*Computation!$P363*Computation!$Q363</f>
        <v>#VALUE!</v>
      </c>
      <c r="V363" t="e">
        <f t="shared" si="218"/>
        <v>#VALUE!</v>
      </c>
      <c r="W363" t="e">
        <f t="shared" si="219"/>
        <v>#VALUE!</v>
      </c>
      <c r="X363" t="e">
        <f t="shared" si="220"/>
        <v>#VALUE!</v>
      </c>
      <c r="Z363" s="21" t="str">
        <f>IF(F363="","",V363/'Parameters from R'!$D$25)</f>
        <v/>
      </c>
      <c r="AA363" s="21" t="str">
        <f t="shared" si="221"/>
        <v/>
      </c>
      <c r="AB363" s="21" t="str">
        <f t="shared" si="222"/>
        <v/>
      </c>
      <c r="AD363" s="21" t="str">
        <f>IF(G363="","",X363/'Parameters from R'!$F$25)</f>
        <v/>
      </c>
      <c r="AE363" s="21" t="str">
        <f t="shared" si="223"/>
        <v/>
      </c>
      <c r="AF363" s="21" t="str">
        <f t="shared" si="224"/>
        <v/>
      </c>
      <c r="AI363" s="49" t="str">
        <f t="shared" si="225"/>
        <v/>
      </c>
      <c r="AJ363" s="49" t="str">
        <f t="shared" si="226"/>
        <v/>
      </c>
      <c r="AL363" s="48" t="str">
        <f t="shared" si="227"/>
        <v/>
      </c>
      <c r="AM363" s="45" t="str">
        <f t="shared" ref="AM363:AM398" si="236">IF(AL363="","",1-_xlfn.CHISQ.DIST(AL363^2,2,TRUE))</f>
        <v/>
      </c>
      <c r="AO363" s="60" t="str">
        <f t="shared" ref="AO363:AO398" si="237">AI363</f>
        <v/>
      </c>
      <c r="AP363" s="60" t="str">
        <f t="shared" ref="AP363:AP398" si="238">AJ363</f>
        <v/>
      </c>
      <c r="AQ363" s="21" t="str">
        <f t="shared" ref="AQ363:AQ398" si="239">IF(AO363="","",AO363/SQRT($AO363^2+$AP363^2))</f>
        <v/>
      </c>
      <c r="AR363" s="21" t="str">
        <f t="shared" ref="AR363:AR398" si="240">IF(AP363="","",AP363/SQRT($AO363^2+$AP363^2))</f>
        <v/>
      </c>
      <c r="AT363" s="55" t="str">
        <f t="shared" ref="AT363:AT398" si="241">IF($AQ363="","",SQRT(($AQ363-AT$4)^2+($AR363-AU$4)^2))</f>
        <v/>
      </c>
      <c r="AV363" s="55" t="str">
        <f t="shared" ref="AV363:AV398" si="242">IF($AQ363="","",SQRT(($AQ363-AV$4)^2+($AR363-AW$4)^2))</f>
        <v/>
      </c>
      <c r="AX363" s="55" t="str">
        <f t="shared" ref="AX363:AX398" si="243">IF($AQ363="","",SQRT(($AQ363-AX$4)^2+($AR363-AY$4)^2))</f>
        <v/>
      </c>
      <c r="AZ363" s="55" t="str">
        <f t="shared" ref="AZ363:AZ398" si="244">IF($AQ363="","",SQRT(($AQ363-AZ$4)^2+($AR363-BA$4)^2))</f>
        <v/>
      </c>
      <c r="BB363" s="55" t="str">
        <f t="shared" ref="BB363:BB398" si="245">IF($AQ363="","",SQRT(($AQ363-BB$4)^2+($AR363-BC$4)^2))</f>
        <v/>
      </c>
      <c r="BD363" s="55" t="str">
        <f t="shared" ref="BD363:BD398" si="246">IF($AQ363="","",SQRT(($AQ363-BD$4)^2+($AR363-BE$4)^2))</f>
        <v/>
      </c>
      <c r="BF363" s="55" t="str">
        <f t="shared" ref="BF363:BF398" si="247">IF($AQ363="","",SQRT(($AQ363-BF$4)^2+($AR363-BG$4)^2))</f>
        <v/>
      </c>
      <c r="BH363" s="55" t="str">
        <f t="shared" ref="BH363:BH398" si="248">IF($AQ363="","",SQRT(($AQ363-BH$4)^2+($AR363-BI$4)^2))</f>
        <v/>
      </c>
      <c r="BJ363" s="56" t="str">
        <f t="shared" ref="BJ363:BJ398" si="249">IF(AQ363="","",MIN(AT363:BH363))</f>
        <v/>
      </c>
      <c r="BK363" s="57" t="str">
        <f t="shared" ref="BK363:BK398" si="250">IF($AO363="","",IF(AT363=$BJ363,AT$2,""))</f>
        <v/>
      </c>
      <c r="BM363" s="57" t="str">
        <f t="shared" ref="BM363:BM398" si="251">IF($AO363="","",IF(AV363=$BJ363,AV$2,""))</f>
        <v/>
      </c>
      <c r="BO363" s="57" t="str">
        <f t="shared" ref="BO363:BO398" si="252">IF($AO363="","",IF(AX363=$BJ363,AX$2,""))</f>
        <v/>
      </c>
      <c r="BQ363" s="57" t="str">
        <f t="shared" ref="BQ363:BQ398" si="253">IF($AO363="","",IF(AZ363=$BJ363,AZ$2,""))</f>
        <v/>
      </c>
      <c r="BS363" s="57" t="str">
        <f t="shared" ref="BS363:BS398" si="254">IF($AO363="","",IF(BB363=$BJ363,BB$2,""))</f>
        <v/>
      </c>
      <c r="BU363" s="57" t="str">
        <f t="shared" ref="BU363:BU398" si="255">IF($AO363="","",IF(BD363=$BJ363,BD$2,""))</f>
        <v/>
      </c>
      <c r="BW363" s="57" t="str">
        <f t="shared" ref="BW363:BW398" si="256">IF($AO363="","",IF(BF363=$BJ363,BF$2,""))</f>
        <v/>
      </c>
      <c r="BY363" s="57" t="str">
        <f t="shared" ref="BY363:BY398" si="257">IF($AO363="","",IF(BH363=$BJ363,BH$2,""))</f>
        <v/>
      </c>
      <c r="CA363" s="58" t="str">
        <f t="shared" ref="CA363:CA398" si="258">IF(AQ363="","",AVERAGE(BK363:BY363))</f>
        <v/>
      </c>
      <c r="CB363" s="59" t="str">
        <f t="shared" si="228"/>
        <v/>
      </c>
      <c r="CG363" s="49" t="e">
        <f t="shared" si="229"/>
        <v>#N/A</v>
      </c>
      <c r="CH363" s="49" t="e">
        <f t="shared" si="230"/>
        <v>#N/A</v>
      </c>
      <c r="CJ363" s="49" t="e">
        <f t="shared" si="231"/>
        <v>#N/A</v>
      </c>
      <c r="CK363" s="49" t="e">
        <f t="shared" si="232"/>
        <v>#N/A</v>
      </c>
    </row>
    <row r="364" spans="2:89" x14ac:dyDescent="0.3">
      <c r="B364" s="21">
        <f>IF('INPUT and DIAGNOSIS'!B70="","",'INPUT and DIAGNOSIS'!B70)</f>
        <v>66</v>
      </c>
      <c r="C364" s="21" t="str">
        <f>IF('INPUT and DIAGNOSIS'!C70="","",'INPUT and DIAGNOSIS'!C70)</f>
        <v/>
      </c>
      <c r="D364" s="21" t="str">
        <f>IF('INPUT and DIAGNOSIS'!D70="","",IF(AND('INPUT and DIAGNOSIS'!C70&lt;42,'INPUT and DIAGNOSIS'!D70&lt;10),10,IF(AND('INPUT and DIAGNOSIS'!C70&lt;68,'INPUT and DIAGNOSIS'!D70&lt;8),8,'INPUT and DIAGNOSIS'!D70)))</f>
        <v/>
      </c>
      <c r="E364" s="21" t="str">
        <f>IF('INPUT and DIAGNOSIS'!E70="","",IF('INPUT and DIAGNOSIS'!E70="M",0,IF('INPUT and DIAGNOSIS'!E70="F",1,"Missing/Wrong")))</f>
        <v/>
      </c>
      <c r="F364" s="21" t="str">
        <f>IF('INPUT and DIAGNOSIS'!F70="","",'INPUT and DIAGNOSIS'!F70)</f>
        <v/>
      </c>
      <c r="G364" s="21" t="str">
        <f>IF('INPUT and DIAGNOSIS'!G70="","",'INPUT and DIAGNOSIS'!G70)</f>
        <v/>
      </c>
      <c r="H364" s="38" t="str">
        <f t="shared" ref="H364:H398" si="259">IF(OR(F364="",G364="",ISNUMBER(F364)=FALSE,ISNUMBER(G364)=FALSE),"",1)</f>
        <v/>
      </c>
      <c r="I364" s="49" t="str">
        <f>IF('INPUT and DIAGNOSIS'!D70="","",IF(AND('INPUT and DIAGNOSIS'!C70&lt;42,'INPUT and DIAGNOSIS'!D70&lt;10),10,IF(AND('INPUT and DIAGNOSIS'!C70&lt;68,'INPUT and DIAGNOSIS'!D70&lt;8),8,"")))</f>
        <v/>
      </c>
      <c r="J364" t="e">
        <f t="shared" ref="J364:J398" si="260">(1-J$2)/2+J$2*(G364/36)</f>
        <v>#VALUE!</v>
      </c>
      <c r="K364" t="e">
        <f t="shared" si="234"/>
        <v>#VALUE!</v>
      </c>
      <c r="L364" s="33" t="e">
        <f t="shared" si="235"/>
        <v>#VALUE!</v>
      </c>
      <c r="M364" t="e">
        <f t="shared" ref="M364:M398" si="261">7.78*LN((G364*0.02278+0.09)/(0.91-G364*0.02278))+18</f>
        <v>#VALUE!</v>
      </c>
      <c r="O364" s="33" t="e">
        <f t="shared" ref="O364:O398" si="262">C364-AVERAGE(C$5:C$220)</f>
        <v>#VALUE!</v>
      </c>
      <c r="P364" s="33" t="e">
        <f t="shared" ref="P364:P398" si="263">D364-AVERAGE(D$5:D$220)</f>
        <v>#VALUE!</v>
      </c>
      <c r="Q364" s="33" t="e">
        <f t="shared" ref="Q364:Q398" si="264">E364-0.5</f>
        <v>#VALUE!</v>
      </c>
      <c r="S364" t="e">
        <f>'Parameters from R'!D$17+'Parameters from R'!D$18*Computation!$O364+'Parameters from R'!D$19*Computation!$P364+'Parameters from R'!D$20*Computation!$O364*Computation!$P364+'Parameters from R'!D$21*Computation!$Q364+'Parameters from R'!D$22*Computation!$O364*Computation!$Q364+'Parameters from R'!D$23*Computation!$P364*Computation!$Q364+'Parameters from R'!D$24*Computation!$O364*Computation!$P364*Computation!$Q364</f>
        <v>#VALUE!</v>
      </c>
      <c r="T364" t="e">
        <f>'Parameters from R'!E$17+'Parameters from R'!E$18*Computation!$O364+'Parameters from R'!E$19*Computation!$P364+'Parameters from R'!E$20*Computation!$O364*Computation!$P364+'Parameters from R'!E$21*Computation!$Q364+'Parameters from R'!E$22*Computation!$O364*Computation!$Q364+'Parameters from R'!E$23*Computation!$P364*Computation!$Q364+'Parameters from R'!E$24*Computation!$O364*Computation!$P364*Computation!$Q364</f>
        <v>#VALUE!</v>
      </c>
      <c r="U364" t="e">
        <f>'Parameters from R'!F$17+'Parameters from R'!F$18*Computation!$O364+'Parameters from R'!F$19*Computation!$P364+'Parameters from R'!F$20*Computation!$O364*Computation!$P364+'Parameters from R'!F$21*Computation!$Q364+'Parameters from R'!F$22*Computation!$O364*Computation!$Q364+'Parameters from R'!F$23*Computation!$P364*Computation!$Q364+'Parameters from R'!F$24*Computation!$O364*Computation!$P364*Computation!$Q364</f>
        <v>#VALUE!</v>
      </c>
      <c r="V364" t="e">
        <f t="shared" ref="V364:V398" si="265">F364-S364</f>
        <v>#VALUE!</v>
      </c>
      <c r="W364" t="e">
        <f t="shared" ref="W364:W398" si="266">G364-T364</f>
        <v>#VALUE!</v>
      </c>
      <c r="X364" t="e">
        <f t="shared" ref="X364:X398" si="267">L364-U364</f>
        <v>#VALUE!</v>
      </c>
      <c r="Z364" s="21" t="str">
        <f>IF(F364="","",V364/'Parameters from R'!$D$25)</f>
        <v/>
      </c>
      <c r="AA364" s="21" t="str">
        <f t="shared" ref="AA364:AA398" si="268">IF(Z364="","",(NORMSDIST(Z364)*100))</f>
        <v/>
      </c>
      <c r="AB364" s="21" t="str">
        <f t="shared" ref="AB364:AB398" si="269">IF(Z364="","",IF(Z364&gt;0,4,IF(Z364&gt;-0.62,3,IF(Z364&gt;-1.24,2,IF(Z364&gt;-1.86,1,0)))))</f>
        <v/>
      </c>
      <c r="AD364" s="21" t="str">
        <f>IF(G364="","",X364/'Parameters from R'!$F$25)</f>
        <v/>
      </c>
      <c r="AE364" s="21" t="str">
        <f t="shared" ref="AE364:AE398" si="270">IF(AD364="","",(NORMSDIST(AD364)*100))</f>
        <v/>
      </c>
      <c r="AF364" s="21" t="str">
        <f t="shared" ref="AF364:AF398" si="271">IF(AD364="","",IF(AD364&gt;0,4,IF(AD364&gt;-0.62,3,IF(AD364&gt;-1.24,2,IF(AD364&gt;-1.86,1,0)))))</f>
        <v/>
      </c>
      <c r="AI364" s="49" t="str">
        <f t="shared" ref="AI364:AI398" si="272">Z364</f>
        <v/>
      </c>
      <c r="AJ364" s="49" t="str">
        <f t="shared" ref="AJ364:AJ398" si="273">AD364</f>
        <v/>
      </c>
      <c r="AL364" s="48" t="str">
        <f t="shared" ref="AL364:AL398" si="274">IF(OR(AI364="",AJ364=""),"",SQRT((AI364+AJ364)^2/(2*(1+$AI$223))+(AJ364-AI364)^2/(2*(1-$AI$223))))</f>
        <v/>
      </c>
      <c r="AM364" s="45" t="str">
        <f t="shared" si="236"/>
        <v/>
      </c>
      <c r="AO364" s="60" t="str">
        <f t="shared" si="237"/>
        <v/>
      </c>
      <c r="AP364" s="60" t="str">
        <f t="shared" si="238"/>
        <v/>
      </c>
      <c r="AQ364" s="21" t="str">
        <f t="shared" si="239"/>
        <v/>
      </c>
      <c r="AR364" s="21" t="str">
        <f t="shared" si="240"/>
        <v/>
      </c>
      <c r="AT364" s="55" t="str">
        <f t="shared" si="241"/>
        <v/>
      </c>
      <c r="AV364" s="55" t="str">
        <f t="shared" si="242"/>
        <v/>
      </c>
      <c r="AX364" s="55" t="str">
        <f t="shared" si="243"/>
        <v/>
      </c>
      <c r="AZ364" s="55" t="str">
        <f t="shared" si="244"/>
        <v/>
      </c>
      <c r="BB364" s="55" t="str">
        <f t="shared" si="245"/>
        <v/>
      </c>
      <c r="BD364" s="55" t="str">
        <f t="shared" si="246"/>
        <v/>
      </c>
      <c r="BF364" s="55" t="str">
        <f t="shared" si="247"/>
        <v/>
      </c>
      <c r="BH364" s="55" t="str">
        <f t="shared" si="248"/>
        <v/>
      </c>
      <c r="BJ364" s="56" t="str">
        <f t="shared" si="249"/>
        <v/>
      </c>
      <c r="BK364" s="57" t="str">
        <f t="shared" si="250"/>
        <v/>
      </c>
      <c r="BM364" s="57" t="str">
        <f t="shared" si="251"/>
        <v/>
      </c>
      <c r="BO364" s="57" t="str">
        <f t="shared" si="252"/>
        <v/>
      </c>
      <c r="BQ364" s="57" t="str">
        <f t="shared" si="253"/>
        <v/>
      </c>
      <c r="BS364" s="57" t="str">
        <f t="shared" si="254"/>
        <v/>
      </c>
      <c r="BU364" s="57" t="str">
        <f t="shared" si="255"/>
        <v/>
      </c>
      <c r="BW364" s="57" t="str">
        <f t="shared" si="256"/>
        <v/>
      </c>
      <c r="BY364" s="57" t="str">
        <f t="shared" si="257"/>
        <v/>
      </c>
      <c r="CA364" s="58" t="str">
        <f t="shared" si="258"/>
        <v/>
      </c>
      <c r="CB364" s="59" t="str">
        <f t="shared" ref="CB364:CB398" si="275">IF(CA364="","",IF(CA364=5,"Slow",IF(CA364=6,"Slow-inaccurate",IF(CA364=7,"Inaccurate",IF(CA364=8,"Fast-inaccurate",IF(CA364=1,"Fast",IF(CA364=2,"Fast-hyperaccurate",IF(CA364=3,"Hyperaccurate",IF(CA364=4,"Slow-hyperaccurate","")))))))))</f>
        <v/>
      </c>
      <c r="CG364" s="49" t="e">
        <f t="shared" ref="CG364:CG398" si="276">IF(OR(F364="",F364&lt;0,F364&gt;36,H364=""),NA(),F364)</f>
        <v>#N/A</v>
      </c>
      <c r="CH364" s="49" t="e">
        <f t="shared" ref="CH364:CH398" si="277">IF(OR(G364="",G364&lt;0,G364&gt;36,H364=""),NA(),G364)</f>
        <v>#N/A</v>
      </c>
      <c r="CJ364" s="49" t="e">
        <f t="shared" ref="CJ364:CJ398" si="278">IF(OR(AI364="",F364&lt;0,F364&gt;36,H364=""),NA(),AI364)</f>
        <v>#N/A</v>
      </c>
      <c r="CK364" s="49" t="e">
        <f t="shared" ref="CK364:CK398" si="279">IF(OR(AJ364="",G364&lt;0,G364&gt;36,H364=""),NA(),AJ364)</f>
        <v>#N/A</v>
      </c>
    </row>
    <row r="365" spans="2:89" x14ac:dyDescent="0.3">
      <c r="B365" s="21">
        <f>IF('INPUT and DIAGNOSIS'!B71="","",'INPUT and DIAGNOSIS'!B71)</f>
        <v>67</v>
      </c>
      <c r="C365" s="21" t="str">
        <f>IF('INPUT and DIAGNOSIS'!C71="","",'INPUT and DIAGNOSIS'!C71)</f>
        <v/>
      </c>
      <c r="D365" s="21" t="str">
        <f>IF('INPUT and DIAGNOSIS'!D71="","",IF(AND('INPUT and DIAGNOSIS'!C71&lt;42,'INPUT and DIAGNOSIS'!D71&lt;10),10,IF(AND('INPUT and DIAGNOSIS'!C71&lt;68,'INPUT and DIAGNOSIS'!D71&lt;8),8,'INPUT and DIAGNOSIS'!D71)))</f>
        <v/>
      </c>
      <c r="E365" s="21" t="str">
        <f>IF('INPUT and DIAGNOSIS'!E71="","",IF('INPUT and DIAGNOSIS'!E71="M",0,IF('INPUT and DIAGNOSIS'!E71="F",1,"Missing/Wrong")))</f>
        <v/>
      </c>
      <c r="F365" s="21" t="str">
        <f>IF('INPUT and DIAGNOSIS'!F71="","",'INPUT and DIAGNOSIS'!F71)</f>
        <v/>
      </c>
      <c r="G365" s="21" t="str">
        <f>IF('INPUT and DIAGNOSIS'!G71="","",'INPUT and DIAGNOSIS'!G71)</f>
        <v/>
      </c>
      <c r="H365" s="38" t="str">
        <f t="shared" si="259"/>
        <v/>
      </c>
      <c r="I365" s="49" t="str">
        <f>IF('INPUT and DIAGNOSIS'!D71="","",IF(AND('INPUT and DIAGNOSIS'!C71&lt;42,'INPUT and DIAGNOSIS'!D71&lt;10),10,IF(AND('INPUT and DIAGNOSIS'!C71&lt;68,'INPUT and DIAGNOSIS'!D71&lt;8),8,"")))</f>
        <v/>
      </c>
      <c r="J365" t="e">
        <f t="shared" si="260"/>
        <v>#VALUE!</v>
      </c>
      <c r="K365" t="e">
        <f t="shared" si="234"/>
        <v>#VALUE!</v>
      </c>
      <c r="L365" s="33" t="e">
        <f t="shared" si="235"/>
        <v>#VALUE!</v>
      </c>
      <c r="M365" t="e">
        <f t="shared" si="261"/>
        <v>#VALUE!</v>
      </c>
      <c r="O365" s="33" t="e">
        <f t="shared" si="262"/>
        <v>#VALUE!</v>
      </c>
      <c r="P365" s="33" t="e">
        <f t="shared" si="263"/>
        <v>#VALUE!</v>
      </c>
      <c r="Q365" s="33" t="e">
        <f t="shared" si="264"/>
        <v>#VALUE!</v>
      </c>
      <c r="S365" t="e">
        <f>'Parameters from R'!D$17+'Parameters from R'!D$18*Computation!$O365+'Parameters from R'!D$19*Computation!$P365+'Parameters from R'!D$20*Computation!$O365*Computation!$P365+'Parameters from R'!D$21*Computation!$Q365+'Parameters from R'!D$22*Computation!$O365*Computation!$Q365+'Parameters from R'!D$23*Computation!$P365*Computation!$Q365+'Parameters from R'!D$24*Computation!$O365*Computation!$P365*Computation!$Q365</f>
        <v>#VALUE!</v>
      </c>
      <c r="T365" t="e">
        <f>'Parameters from R'!E$17+'Parameters from R'!E$18*Computation!$O365+'Parameters from R'!E$19*Computation!$P365+'Parameters from R'!E$20*Computation!$O365*Computation!$P365+'Parameters from R'!E$21*Computation!$Q365+'Parameters from R'!E$22*Computation!$O365*Computation!$Q365+'Parameters from R'!E$23*Computation!$P365*Computation!$Q365+'Parameters from R'!E$24*Computation!$O365*Computation!$P365*Computation!$Q365</f>
        <v>#VALUE!</v>
      </c>
      <c r="U365" t="e">
        <f>'Parameters from R'!F$17+'Parameters from R'!F$18*Computation!$O365+'Parameters from R'!F$19*Computation!$P365+'Parameters from R'!F$20*Computation!$O365*Computation!$P365+'Parameters from R'!F$21*Computation!$Q365+'Parameters from R'!F$22*Computation!$O365*Computation!$Q365+'Parameters from R'!F$23*Computation!$P365*Computation!$Q365+'Parameters from R'!F$24*Computation!$O365*Computation!$P365*Computation!$Q365</f>
        <v>#VALUE!</v>
      </c>
      <c r="V365" t="e">
        <f t="shared" si="265"/>
        <v>#VALUE!</v>
      </c>
      <c r="W365" t="e">
        <f t="shared" si="266"/>
        <v>#VALUE!</v>
      </c>
      <c r="X365" t="e">
        <f t="shared" si="267"/>
        <v>#VALUE!</v>
      </c>
      <c r="Z365" s="21" t="str">
        <f>IF(F365="","",V365/'Parameters from R'!$D$25)</f>
        <v/>
      </c>
      <c r="AA365" s="21" t="str">
        <f t="shared" si="268"/>
        <v/>
      </c>
      <c r="AB365" s="21" t="str">
        <f t="shared" si="269"/>
        <v/>
      </c>
      <c r="AD365" s="21" t="str">
        <f>IF(G365="","",X365/'Parameters from R'!$F$25)</f>
        <v/>
      </c>
      <c r="AE365" s="21" t="str">
        <f t="shared" si="270"/>
        <v/>
      </c>
      <c r="AF365" s="21" t="str">
        <f t="shared" si="271"/>
        <v/>
      </c>
      <c r="AI365" s="49" t="str">
        <f t="shared" si="272"/>
        <v/>
      </c>
      <c r="AJ365" s="49" t="str">
        <f t="shared" si="273"/>
        <v/>
      </c>
      <c r="AL365" s="48" t="str">
        <f t="shared" si="274"/>
        <v/>
      </c>
      <c r="AM365" s="45" t="str">
        <f t="shared" si="236"/>
        <v/>
      </c>
      <c r="AO365" s="60" t="str">
        <f t="shared" si="237"/>
        <v/>
      </c>
      <c r="AP365" s="60" t="str">
        <f t="shared" si="238"/>
        <v/>
      </c>
      <c r="AQ365" s="21" t="str">
        <f t="shared" si="239"/>
        <v/>
      </c>
      <c r="AR365" s="21" t="str">
        <f t="shared" si="240"/>
        <v/>
      </c>
      <c r="AT365" s="55" t="str">
        <f t="shared" si="241"/>
        <v/>
      </c>
      <c r="AV365" s="55" t="str">
        <f t="shared" si="242"/>
        <v/>
      </c>
      <c r="AX365" s="55" t="str">
        <f t="shared" si="243"/>
        <v/>
      </c>
      <c r="AZ365" s="55" t="str">
        <f t="shared" si="244"/>
        <v/>
      </c>
      <c r="BB365" s="55" t="str">
        <f t="shared" si="245"/>
        <v/>
      </c>
      <c r="BD365" s="55" t="str">
        <f t="shared" si="246"/>
        <v/>
      </c>
      <c r="BF365" s="55" t="str">
        <f t="shared" si="247"/>
        <v/>
      </c>
      <c r="BH365" s="55" t="str">
        <f t="shared" si="248"/>
        <v/>
      </c>
      <c r="BJ365" s="56" t="str">
        <f t="shared" si="249"/>
        <v/>
      </c>
      <c r="BK365" s="57" t="str">
        <f t="shared" si="250"/>
        <v/>
      </c>
      <c r="BM365" s="57" t="str">
        <f t="shared" si="251"/>
        <v/>
      </c>
      <c r="BO365" s="57" t="str">
        <f t="shared" si="252"/>
        <v/>
      </c>
      <c r="BQ365" s="57" t="str">
        <f t="shared" si="253"/>
        <v/>
      </c>
      <c r="BS365" s="57" t="str">
        <f t="shared" si="254"/>
        <v/>
      </c>
      <c r="BU365" s="57" t="str">
        <f t="shared" si="255"/>
        <v/>
      </c>
      <c r="BW365" s="57" t="str">
        <f t="shared" si="256"/>
        <v/>
      </c>
      <c r="BY365" s="57" t="str">
        <f t="shared" si="257"/>
        <v/>
      </c>
      <c r="CA365" s="58" t="str">
        <f t="shared" si="258"/>
        <v/>
      </c>
      <c r="CB365" s="59" t="str">
        <f t="shared" si="275"/>
        <v/>
      </c>
      <c r="CG365" s="49" t="e">
        <f t="shared" si="276"/>
        <v>#N/A</v>
      </c>
      <c r="CH365" s="49" t="e">
        <f t="shared" si="277"/>
        <v>#N/A</v>
      </c>
      <c r="CJ365" s="49" t="e">
        <f t="shared" si="278"/>
        <v>#N/A</v>
      </c>
      <c r="CK365" s="49" t="e">
        <f t="shared" si="279"/>
        <v>#N/A</v>
      </c>
    </row>
    <row r="366" spans="2:89" x14ac:dyDescent="0.3">
      <c r="B366" s="21">
        <f>IF('INPUT and DIAGNOSIS'!B72="","",'INPUT and DIAGNOSIS'!B72)</f>
        <v>68</v>
      </c>
      <c r="C366" s="21" t="str">
        <f>IF('INPUT and DIAGNOSIS'!C72="","",'INPUT and DIAGNOSIS'!C72)</f>
        <v/>
      </c>
      <c r="D366" s="21" t="str">
        <f>IF('INPUT and DIAGNOSIS'!D72="","",IF(AND('INPUT and DIAGNOSIS'!C72&lt;42,'INPUT and DIAGNOSIS'!D72&lt;10),10,IF(AND('INPUT and DIAGNOSIS'!C72&lt;68,'INPUT and DIAGNOSIS'!D72&lt;8),8,'INPUT and DIAGNOSIS'!D72)))</f>
        <v/>
      </c>
      <c r="E366" s="21" t="str">
        <f>IF('INPUT and DIAGNOSIS'!E72="","",IF('INPUT and DIAGNOSIS'!E72="M",0,IF('INPUT and DIAGNOSIS'!E72="F",1,"Missing/Wrong")))</f>
        <v/>
      </c>
      <c r="F366" s="21" t="str">
        <f>IF('INPUT and DIAGNOSIS'!F72="","",'INPUT and DIAGNOSIS'!F72)</f>
        <v/>
      </c>
      <c r="G366" s="21" t="str">
        <f>IF('INPUT and DIAGNOSIS'!G72="","",'INPUT and DIAGNOSIS'!G72)</f>
        <v/>
      </c>
      <c r="H366" s="38" t="str">
        <f t="shared" si="259"/>
        <v/>
      </c>
      <c r="I366" s="49" t="str">
        <f>IF('INPUT and DIAGNOSIS'!D72="","",IF(AND('INPUT and DIAGNOSIS'!C72&lt;42,'INPUT and DIAGNOSIS'!D72&lt;10),10,IF(AND('INPUT and DIAGNOSIS'!C72&lt;68,'INPUT and DIAGNOSIS'!D72&lt;8),8,"")))</f>
        <v/>
      </c>
      <c r="J366" t="e">
        <f t="shared" si="260"/>
        <v>#VALUE!</v>
      </c>
      <c r="K366" t="e">
        <f t="shared" si="234"/>
        <v>#VALUE!</v>
      </c>
      <c r="L366" s="33" t="e">
        <f t="shared" si="235"/>
        <v>#VALUE!</v>
      </c>
      <c r="M366" t="e">
        <f t="shared" si="261"/>
        <v>#VALUE!</v>
      </c>
      <c r="O366" s="33" t="e">
        <f t="shared" si="262"/>
        <v>#VALUE!</v>
      </c>
      <c r="P366" s="33" t="e">
        <f t="shared" si="263"/>
        <v>#VALUE!</v>
      </c>
      <c r="Q366" s="33" t="e">
        <f t="shared" si="264"/>
        <v>#VALUE!</v>
      </c>
      <c r="S366" t="e">
        <f>'Parameters from R'!D$17+'Parameters from R'!D$18*Computation!$O366+'Parameters from R'!D$19*Computation!$P366+'Parameters from R'!D$20*Computation!$O366*Computation!$P366+'Parameters from R'!D$21*Computation!$Q366+'Parameters from R'!D$22*Computation!$O366*Computation!$Q366+'Parameters from R'!D$23*Computation!$P366*Computation!$Q366+'Parameters from R'!D$24*Computation!$O366*Computation!$P366*Computation!$Q366</f>
        <v>#VALUE!</v>
      </c>
      <c r="T366" t="e">
        <f>'Parameters from R'!E$17+'Parameters from R'!E$18*Computation!$O366+'Parameters from R'!E$19*Computation!$P366+'Parameters from R'!E$20*Computation!$O366*Computation!$P366+'Parameters from R'!E$21*Computation!$Q366+'Parameters from R'!E$22*Computation!$O366*Computation!$Q366+'Parameters from R'!E$23*Computation!$P366*Computation!$Q366+'Parameters from R'!E$24*Computation!$O366*Computation!$P366*Computation!$Q366</f>
        <v>#VALUE!</v>
      </c>
      <c r="U366" t="e">
        <f>'Parameters from R'!F$17+'Parameters from R'!F$18*Computation!$O366+'Parameters from R'!F$19*Computation!$P366+'Parameters from R'!F$20*Computation!$O366*Computation!$P366+'Parameters from R'!F$21*Computation!$Q366+'Parameters from R'!F$22*Computation!$O366*Computation!$Q366+'Parameters from R'!F$23*Computation!$P366*Computation!$Q366+'Parameters from R'!F$24*Computation!$O366*Computation!$P366*Computation!$Q366</f>
        <v>#VALUE!</v>
      </c>
      <c r="V366" t="e">
        <f t="shared" si="265"/>
        <v>#VALUE!</v>
      </c>
      <c r="W366" t="e">
        <f t="shared" si="266"/>
        <v>#VALUE!</v>
      </c>
      <c r="X366" t="e">
        <f t="shared" si="267"/>
        <v>#VALUE!</v>
      </c>
      <c r="Z366" s="21" t="str">
        <f>IF(F366="","",V366/'Parameters from R'!$D$25)</f>
        <v/>
      </c>
      <c r="AA366" s="21" t="str">
        <f t="shared" si="268"/>
        <v/>
      </c>
      <c r="AB366" s="21" t="str">
        <f t="shared" si="269"/>
        <v/>
      </c>
      <c r="AD366" s="21" t="str">
        <f>IF(G366="","",X366/'Parameters from R'!$F$25)</f>
        <v/>
      </c>
      <c r="AE366" s="21" t="str">
        <f t="shared" si="270"/>
        <v/>
      </c>
      <c r="AF366" s="21" t="str">
        <f t="shared" si="271"/>
        <v/>
      </c>
      <c r="AI366" s="49" t="str">
        <f t="shared" si="272"/>
        <v/>
      </c>
      <c r="AJ366" s="49" t="str">
        <f t="shared" si="273"/>
        <v/>
      </c>
      <c r="AL366" s="48" t="str">
        <f t="shared" si="274"/>
        <v/>
      </c>
      <c r="AM366" s="45" t="str">
        <f t="shared" si="236"/>
        <v/>
      </c>
      <c r="AO366" s="60" t="str">
        <f t="shared" si="237"/>
        <v/>
      </c>
      <c r="AP366" s="60" t="str">
        <f t="shared" si="238"/>
        <v/>
      </c>
      <c r="AQ366" s="21" t="str">
        <f t="shared" si="239"/>
        <v/>
      </c>
      <c r="AR366" s="21" t="str">
        <f t="shared" si="240"/>
        <v/>
      </c>
      <c r="AT366" s="55" t="str">
        <f t="shared" si="241"/>
        <v/>
      </c>
      <c r="AV366" s="55" t="str">
        <f t="shared" si="242"/>
        <v/>
      </c>
      <c r="AX366" s="55" t="str">
        <f t="shared" si="243"/>
        <v/>
      </c>
      <c r="AZ366" s="55" t="str">
        <f t="shared" si="244"/>
        <v/>
      </c>
      <c r="BB366" s="55" t="str">
        <f t="shared" si="245"/>
        <v/>
      </c>
      <c r="BD366" s="55" t="str">
        <f t="shared" si="246"/>
        <v/>
      </c>
      <c r="BF366" s="55" t="str">
        <f t="shared" si="247"/>
        <v/>
      </c>
      <c r="BH366" s="55" t="str">
        <f t="shared" si="248"/>
        <v/>
      </c>
      <c r="BJ366" s="56" t="str">
        <f t="shared" si="249"/>
        <v/>
      </c>
      <c r="BK366" s="57" t="str">
        <f t="shared" si="250"/>
        <v/>
      </c>
      <c r="BM366" s="57" t="str">
        <f t="shared" si="251"/>
        <v/>
      </c>
      <c r="BO366" s="57" t="str">
        <f t="shared" si="252"/>
        <v/>
      </c>
      <c r="BQ366" s="57" t="str">
        <f t="shared" si="253"/>
        <v/>
      </c>
      <c r="BS366" s="57" t="str">
        <f t="shared" si="254"/>
        <v/>
      </c>
      <c r="BU366" s="57" t="str">
        <f t="shared" si="255"/>
        <v/>
      </c>
      <c r="BW366" s="57" t="str">
        <f t="shared" si="256"/>
        <v/>
      </c>
      <c r="BY366" s="57" t="str">
        <f t="shared" si="257"/>
        <v/>
      </c>
      <c r="CA366" s="58" t="str">
        <f t="shared" si="258"/>
        <v/>
      </c>
      <c r="CB366" s="59" t="str">
        <f t="shared" si="275"/>
        <v/>
      </c>
      <c r="CG366" s="49" t="e">
        <f t="shared" si="276"/>
        <v>#N/A</v>
      </c>
      <c r="CH366" s="49" t="e">
        <f t="shared" si="277"/>
        <v>#N/A</v>
      </c>
      <c r="CJ366" s="49" t="e">
        <f t="shared" si="278"/>
        <v>#N/A</v>
      </c>
      <c r="CK366" s="49" t="e">
        <f t="shared" si="279"/>
        <v>#N/A</v>
      </c>
    </row>
    <row r="367" spans="2:89" x14ac:dyDescent="0.3">
      <c r="B367" s="21">
        <f>IF('INPUT and DIAGNOSIS'!B73="","",'INPUT and DIAGNOSIS'!B73)</f>
        <v>69</v>
      </c>
      <c r="C367" s="21" t="str">
        <f>IF('INPUT and DIAGNOSIS'!C73="","",'INPUT and DIAGNOSIS'!C73)</f>
        <v/>
      </c>
      <c r="D367" s="21" t="str">
        <f>IF('INPUT and DIAGNOSIS'!D73="","",IF(AND('INPUT and DIAGNOSIS'!C73&lt;42,'INPUT and DIAGNOSIS'!D73&lt;10),10,IF(AND('INPUT and DIAGNOSIS'!C73&lt;68,'INPUT and DIAGNOSIS'!D73&lt;8),8,'INPUT and DIAGNOSIS'!D73)))</f>
        <v/>
      </c>
      <c r="E367" s="21" t="str">
        <f>IF('INPUT and DIAGNOSIS'!E73="","",IF('INPUT and DIAGNOSIS'!E73="M",0,IF('INPUT and DIAGNOSIS'!E73="F",1,"Missing/Wrong")))</f>
        <v/>
      </c>
      <c r="F367" s="21" t="str">
        <f>IF('INPUT and DIAGNOSIS'!F73="","",'INPUT and DIAGNOSIS'!F73)</f>
        <v/>
      </c>
      <c r="G367" s="21" t="str">
        <f>IF('INPUT and DIAGNOSIS'!G73="","",'INPUT and DIAGNOSIS'!G73)</f>
        <v/>
      </c>
      <c r="H367" s="38" t="str">
        <f t="shared" si="259"/>
        <v/>
      </c>
      <c r="I367" s="49" t="str">
        <f>IF('INPUT and DIAGNOSIS'!D73="","",IF(AND('INPUT and DIAGNOSIS'!C73&lt;42,'INPUT and DIAGNOSIS'!D73&lt;10),10,IF(AND('INPUT and DIAGNOSIS'!C73&lt;68,'INPUT and DIAGNOSIS'!D73&lt;8),8,"")))</f>
        <v/>
      </c>
      <c r="J367" t="e">
        <f t="shared" si="260"/>
        <v>#VALUE!</v>
      </c>
      <c r="K367" t="e">
        <f t="shared" si="234"/>
        <v>#VALUE!</v>
      </c>
      <c r="L367" s="33" t="e">
        <f t="shared" si="235"/>
        <v>#VALUE!</v>
      </c>
      <c r="M367" t="e">
        <f t="shared" si="261"/>
        <v>#VALUE!</v>
      </c>
      <c r="O367" s="33" t="e">
        <f t="shared" si="262"/>
        <v>#VALUE!</v>
      </c>
      <c r="P367" s="33" t="e">
        <f t="shared" si="263"/>
        <v>#VALUE!</v>
      </c>
      <c r="Q367" s="33" t="e">
        <f t="shared" si="264"/>
        <v>#VALUE!</v>
      </c>
      <c r="S367" t="e">
        <f>'Parameters from R'!D$17+'Parameters from R'!D$18*Computation!$O367+'Parameters from R'!D$19*Computation!$P367+'Parameters from R'!D$20*Computation!$O367*Computation!$P367+'Parameters from R'!D$21*Computation!$Q367+'Parameters from R'!D$22*Computation!$O367*Computation!$Q367+'Parameters from R'!D$23*Computation!$P367*Computation!$Q367+'Parameters from R'!D$24*Computation!$O367*Computation!$P367*Computation!$Q367</f>
        <v>#VALUE!</v>
      </c>
      <c r="T367" t="e">
        <f>'Parameters from R'!E$17+'Parameters from R'!E$18*Computation!$O367+'Parameters from R'!E$19*Computation!$P367+'Parameters from R'!E$20*Computation!$O367*Computation!$P367+'Parameters from R'!E$21*Computation!$Q367+'Parameters from R'!E$22*Computation!$O367*Computation!$Q367+'Parameters from R'!E$23*Computation!$P367*Computation!$Q367+'Parameters from R'!E$24*Computation!$O367*Computation!$P367*Computation!$Q367</f>
        <v>#VALUE!</v>
      </c>
      <c r="U367" t="e">
        <f>'Parameters from R'!F$17+'Parameters from R'!F$18*Computation!$O367+'Parameters from R'!F$19*Computation!$P367+'Parameters from R'!F$20*Computation!$O367*Computation!$P367+'Parameters from R'!F$21*Computation!$Q367+'Parameters from R'!F$22*Computation!$O367*Computation!$Q367+'Parameters from R'!F$23*Computation!$P367*Computation!$Q367+'Parameters from R'!F$24*Computation!$O367*Computation!$P367*Computation!$Q367</f>
        <v>#VALUE!</v>
      </c>
      <c r="V367" t="e">
        <f t="shared" si="265"/>
        <v>#VALUE!</v>
      </c>
      <c r="W367" t="e">
        <f t="shared" si="266"/>
        <v>#VALUE!</v>
      </c>
      <c r="X367" t="e">
        <f t="shared" si="267"/>
        <v>#VALUE!</v>
      </c>
      <c r="Z367" s="21" t="str">
        <f>IF(F367="","",V367/'Parameters from R'!$D$25)</f>
        <v/>
      </c>
      <c r="AA367" s="21" t="str">
        <f t="shared" si="268"/>
        <v/>
      </c>
      <c r="AB367" s="21" t="str">
        <f t="shared" si="269"/>
        <v/>
      </c>
      <c r="AD367" s="21" t="str">
        <f>IF(G367="","",X367/'Parameters from R'!$F$25)</f>
        <v/>
      </c>
      <c r="AE367" s="21" t="str">
        <f t="shared" si="270"/>
        <v/>
      </c>
      <c r="AF367" s="21" t="str">
        <f t="shared" si="271"/>
        <v/>
      </c>
      <c r="AI367" s="49" t="str">
        <f t="shared" si="272"/>
        <v/>
      </c>
      <c r="AJ367" s="49" t="str">
        <f t="shared" si="273"/>
        <v/>
      </c>
      <c r="AL367" s="48" t="str">
        <f t="shared" si="274"/>
        <v/>
      </c>
      <c r="AM367" s="45" t="str">
        <f t="shared" si="236"/>
        <v/>
      </c>
      <c r="AO367" s="60" t="str">
        <f t="shared" si="237"/>
        <v/>
      </c>
      <c r="AP367" s="60" t="str">
        <f t="shared" si="238"/>
        <v/>
      </c>
      <c r="AQ367" s="21" t="str">
        <f t="shared" si="239"/>
        <v/>
      </c>
      <c r="AR367" s="21" t="str">
        <f t="shared" si="240"/>
        <v/>
      </c>
      <c r="AT367" s="55" t="str">
        <f t="shared" si="241"/>
        <v/>
      </c>
      <c r="AV367" s="55" t="str">
        <f t="shared" si="242"/>
        <v/>
      </c>
      <c r="AX367" s="55" t="str">
        <f t="shared" si="243"/>
        <v/>
      </c>
      <c r="AZ367" s="55" t="str">
        <f t="shared" si="244"/>
        <v/>
      </c>
      <c r="BB367" s="55" t="str">
        <f t="shared" si="245"/>
        <v/>
      </c>
      <c r="BD367" s="55" t="str">
        <f t="shared" si="246"/>
        <v/>
      </c>
      <c r="BF367" s="55" t="str">
        <f t="shared" si="247"/>
        <v/>
      </c>
      <c r="BH367" s="55" t="str">
        <f t="shared" si="248"/>
        <v/>
      </c>
      <c r="BJ367" s="56" t="str">
        <f t="shared" si="249"/>
        <v/>
      </c>
      <c r="BK367" s="57" t="str">
        <f t="shared" si="250"/>
        <v/>
      </c>
      <c r="BM367" s="57" t="str">
        <f t="shared" si="251"/>
        <v/>
      </c>
      <c r="BO367" s="57" t="str">
        <f t="shared" si="252"/>
        <v/>
      </c>
      <c r="BQ367" s="57" t="str">
        <f t="shared" si="253"/>
        <v/>
      </c>
      <c r="BS367" s="57" t="str">
        <f t="shared" si="254"/>
        <v/>
      </c>
      <c r="BU367" s="57" t="str">
        <f t="shared" si="255"/>
        <v/>
      </c>
      <c r="BW367" s="57" t="str">
        <f t="shared" si="256"/>
        <v/>
      </c>
      <c r="BY367" s="57" t="str">
        <f t="shared" si="257"/>
        <v/>
      </c>
      <c r="CA367" s="58" t="str">
        <f t="shared" si="258"/>
        <v/>
      </c>
      <c r="CB367" s="59" t="str">
        <f t="shared" si="275"/>
        <v/>
      </c>
      <c r="CG367" s="49" t="e">
        <f t="shared" si="276"/>
        <v>#N/A</v>
      </c>
      <c r="CH367" s="49" t="e">
        <f t="shared" si="277"/>
        <v>#N/A</v>
      </c>
      <c r="CJ367" s="49" t="e">
        <f t="shared" si="278"/>
        <v>#N/A</v>
      </c>
      <c r="CK367" s="49" t="e">
        <f t="shared" si="279"/>
        <v>#N/A</v>
      </c>
    </row>
    <row r="368" spans="2:89" x14ac:dyDescent="0.3">
      <c r="B368" s="21">
        <f>IF('INPUT and DIAGNOSIS'!B74="","",'INPUT and DIAGNOSIS'!B74)</f>
        <v>70</v>
      </c>
      <c r="C368" s="21" t="str">
        <f>IF('INPUT and DIAGNOSIS'!C74="","",'INPUT and DIAGNOSIS'!C74)</f>
        <v/>
      </c>
      <c r="D368" s="21" t="str">
        <f>IF('INPUT and DIAGNOSIS'!D74="","",IF(AND('INPUT and DIAGNOSIS'!C74&lt;42,'INPUT and DIAGNOSIS'!D74&lt;10),10,IF(AND('INPUT and DIAGNOSIS'!C74&lt;68,'INPUT and DIAGNOSIS'!D74&lt;8),8,'INPUT and DIAGNOSIS'!D74)))</f>
        <v/>
      </c>
      <c r="E368" s="21" t="str">
        <f>IF('INPUT and DIAGNOSIS'!E74="","",IF('INPUT and DIAGNOSIS'!E74="M",0,IF('INPUT and DIAGNOSIS'!E74="F",1,"Missing/Wrong")))</f>
        <v/>
      </c>
      <c r="F368" s="21" t="str">
        <f>IF('INPUT and DIAGNOSIS'!F74="","",'INPUT and DIAGNOSIS'!F74)</f>
        <v/>
      </c>
      <c r="G368" s="21" t="str">
        <f>IF('INPUT and DIAGNOSIS'!G74="","",'INPUT and DIAGNOSIS'!G74)</f>
        <v/>
      </c>
      <c r="H368" s="38" t="str">
        <f t="shared" si="259"/>
        <v/>
      </c>
      <c r="I368" s="49" t="str">
        <f>IF('INPUT and DIAGNOSIS'!D74="","",IF(AND('INPUT and DIAGNOSIS'!C74&lt;42,'INPUT and DIAGNOSIS'!D74&lt;10),10,IF(AND('INPUT and DIAGNOSIS'!C74&lt;68,'INPUT and DIAGNOSIS'!D74&lt;8),8,"")))</f>
        <v/>
      </c>
      <c r="J368" t="e">
        <f t="shared" si="260"/>
        <v>#VALUE!</v>
      </c>
      <c r="K368" t="e">
        <f t="shared" si="234"/>
        <v>#VALUE!</v>
      </c>
      <c r="L368" s="33" t="e">
        <f t="shared" si="235"/>
        <v>#VALUE!</v>
      </c>
      <c r="M368" t="e">
        <f t="shared" si="261"/>
        <v>#VALUE!</v>
      </c>
      <c r="O368" s="33" t="e">
        <f t="shared" si="262"/>
        <v>#VALUE!</v>
      </c>
      <c r="P368" s="33" t="e">
        <f t="shared" si="263"/>
        <v>#VALUE!</v>
      </c>
      <c r="Q368" s="33" t="e">
        <f t="shared" si="264"/>
        <v>#VALUE!</v>
      </c>
      <c r="S368" t="e">
        <f>'Parameters from R'!D$17+'Parameters from R'!D$18*Computation!$O368+'Parameters from R'!D$19*Computation!$P368+'Parameters from R'!D$20*Computation!$O368*Computation!$P368+'Parameters from R'!D$21*Computation!$Q368+'Parameters from R'!D$22*Computation!$O368*Computation!$Q368+'Parameters from R'!D$23*Computation!$P368*Computation!$Q368+'Parameters from R'!D$24*Computation!$O368*Computation!$P368*Computation!$Q368</f>
        <v>#VALUE!</v>
      </c>
      <c r="T368" t="e">
        <f>'Parameters from R'!E$17+'Parameters from R'!E$18*Computation!$O368+'Parameters from R'!E$19*Computation!$P368+'Parameters from R'!E$20*Computation!$O368*Computation!$P368+'Parameters from R'!E$21*Computation!$Q368+'Parameters from R'!E$22*Computation!$O368*Computation!$Q368+'Parameters from R'!E$23*Computation!$P368*Computation!$Q368+'Parameters from R'!E$24*Computation!$O368*Computation!$P368*Computation!$Q368</f>
        <v>#VALUE!</v>
      </c>
      <c r="U368" t="e">
        <f>'Parameters from R'!F$17+'Parameters from R'!F$18*Computation!$O368+'Parameters from R'!F$19*Computation!$P368+'Parameters from R'!F$20*Computation!$O368*Computation!$P368+'Parameters from R'!F$21*Computation!$Q368+'Parameters from R'!F$22*Computation!$O368*Computation!$Q368+'Parameters from R'!F$23*Computation!$P368*Computation!$Q368+'Parameters from R'!F$24*Computation!$O368*Computation!$P368*Computation!$Q368</f>
        <v>#VALUE!</v>
      </c>
      <c r="V368" t="e">
        <f t="shared" si="265"/>
        <v>#VALUE!</v>
      </c>
      <c r="W368" t="e">
        <f t="shared" si="266"/>
        <v>#VALUE!</v>
      </c>
      <c r="X368" t="e">
        <f t="shared" si="267"/>
        <v>#VALUE!</v>
      </c>
      <c r="Z368" s="21" t="str">
        <f>IF(F368="","",V368/'Parameters from R'!$D$25)</f>
        <v/>
      </c>
      <c r="AA368" s="21" t="str">
        <f t="shared" si="268"/>
        <v/>
      </c>
      <c r="AB368" s="21" t="str">
        <f t="shared" si="269"/>
        <v/>
      </c>
      <c r="AD368" s="21" t="str">
        <f>IF(G368="","",X368/'Parameters from R'!$F$25)</f>
        <v/>
      </c>
      <c r="AE368" s="21" t="str">
        <f t="shared" si="270"/>
        <v/>
      </c>
      <c r="AF368" s="21" t="str">
        <f t="shared" si="271"/>
        <v/>
      </c>
      <c r="AI368" s="49" t="str">
        <f t="shared" si="272"/>
        <v/>
      </c>
      <c r="AJ368" s="49" t="str">
        <f t="shared" si="273"/>
        <v/>
      </c>
      <c r="AL368" s="48" t="str">
        <f t="shared" si="274"/>
        <v/>
      </c>
      <c r="AM368" s="45" t="str">
        <f t="shared" si="236"/>
        <v/>
      </c>
      <c r="AO368" s="60" t="str">
        <f t="shared" si="237"/>
        <v/>
      </c>
      <c r="AP368" s="60" t="str">
        <f t="shared" si="238"/>
        <v/>
      </c>
      <c r="AQ368" s="21" t="str">
        <f t="shared" si="239"/>
        <v/>
      </c>
      <c r="AR368" s="21" t="str">
        <f t="shared" si="240"/>
        <v/>
      </c>
      <c r="AT368" s="55" t="str">
        <f t="shared" si="241"/>
        <v/>
      </c>
      <c r="AV368" s="55" t="str">
        <f t="shared" si="242"/>
        <v/>
      </c>
      <c r="AX368" s="55" t="str">
        <f t="shared" si="243"/>
        <v/>
      </c>
      <c r="AZ368" s="55" t="str">
        <f t="shared" si="244"/>
        <v/>
      </c>
      <c r="BB368" s="55" t="str">
        <f t="shared" si="245"/>
        <v/>
      </c>
      <c r="BD368" s="55" t="str">
        <f t="shared" si="246"/>
        <v/>
      </c>
      <c r="BF368" s="55" t="str">
        <f t="shared" si="247"/>
        <v/>
      </c>
      <c r="BH368" s="55" t="str">
        <f t="shared" si="248"/>
        <v/>
      </c>
      <c r="BJ368" s="56" t="str">
        <f t="shared" si="249"/>
        <v/>
      </c>
      <c r="BK368" s="57" t="str">
        <f t="shared" si="250"/>
        <v/>
      </c>
      <c r="BM368" s="57" t="str">
        <f t="shared" si="251"/>
        <v/>
      </c>
      <c r="BO368" s="57" t="str">
        <f t="shared" si="252"/>
        <v/>
      </c>
      <c r="BQ368" s="57" t="str">
        <f t="shared" si="253"/>
        <v/>
      </c>
      <c r="BS368" s="57" t="str">
        <f t="shared" si="254"/>
        <v/>
      </c>
      <c r="BU368" s="57" t="str">
        <f t="shared" si="255"/>
        <v/>
      </c>
      <c r="BW368" s="57" t="str">
        <f t="shared" si="256"/>
        <v/>
      </c>
      <c r="BY368" s="57" t="str">
        <f t="shared" si="257"/>
        <v/>
      </c>
      <c r="CA368" s="58" t="str">
        <f t="shared" si="258"/>
        <v/>
      </c>
      <c r="CB368" s="59" t="str">
        <f t="shared" si="275"/>
        <v/>
      </c>
      <c r="CG368" s="49" t="e">
        <f t="shared" si="276"/>
        <v>#N/A</v>
      </c>
      <c r="CH368" s="49" t="e">
        <f t="shared" si="277"/>
        <v>#N/A</v>
      </c>
      <c r="CJ368" s="49" t="e">
        <f t="shared" si="278"/>
        <v>#N/A</v>
      </c>
      <c r="CK368" s="49" t="e">
        <f t="shared" si="279"/>
        <v>#N/A</v>
      </c>
    </row>
    <row r="369" spans="2:89" x14ac:dyDescent="0.3">
      <c r="B369" s="21">
        <f>IF('INPUT and DIAGNOSIS'!B75="","",'INPUT and DIAGNOSIS'!B75)</f>
        <v>71</v>
      </c>
      <c r="C369" s="21" t="str">
        <f>IF('INPUT and DIAGNOSIS'!C75="","",'INPUT and DIAGNOSIS'!C75)</f>
        <v/>
      </c>
      <c r="D369" s="21" t="str">
        <f>IF('INPUT and DIAGNOSIS'!D75="","",IF(AND('INPUT and DIAGNOSIS'!C75&lt;42,'INPUT and DIAGNOSIS'!D75&lt;10),10,IF(AND('INPUT and DIAGNOSIS'!C75&lt;68,'INPUT and DIAGNOSIS'!D75&lt;8),8,'INPUT and DIAGNOSIS'!D75)))</f>
        <v/>
      </c>
      <c r="E369" s="21" t="str">
        <f>IF('INPUT and DIAGNOSIS'!E75="","",IF('INPUT and DIAGNOSIS'!E75="M",0,IF('INPUT and DIAGNOSIS'!E75="F",1,"Missing/Wrong")))</f>
        <v/>
      </c>
      <c r="F369" s="21" t="str">
        <f>IF('INPUT and DIAGNOSIS'!F75="","",'INPUT and DIAGNOSIS'!F75)</f>
        <v/>
      </c>
      <c r="G369" s="21" t="str">
        <f>IF('INPUT and DIAGNOSIS'!G75="","",'INPUT and DIAGNOSIS'!G75)</f>
        <v/>
      </c>
      <c r="H369" s="38" t="str">
        <f t="shared" si="259"/>
        <v/>
      </c>
      <c r="I369" s="49" t="str">
        <f>IF('INPUT and DIAGNOSIS'!D75="","",IF(AND('INPUT and DIAGNOSIS'!C75&lt;42,'INPUT and DIAGNOSIS'!D75&lt;10),10,IF(AND('INPUT and DIAGNOSIS'!C75&lt;68,'INPUT and DIAGNOSIS'!D75&lt;8),8,"")))</f>
        <v/>
      </c>
      <c r="J369" t="e">
        <f t="shared" si="260"/>
        <v>#VALUE!</v>
      </c>
      <c r="K369" t="e">
        <f t="shared" si="234"/>
        <v>#VALUE!</v>
      </c>
      <c r="L369" s="33" t="e">
        <f t="shared" si="235"/>
        <v>#VALUE!</v>
      </c>
      <c r="M369" t="e">
        <f t="shared" si="261"/>
        <v>#VALUE!</v>
      </c>
      <c r="O369" s="33" t="e">
        <f t="shared" si="262"/>
        <v>#VALUE!</v>
      </c>
      <c r="P369" s="33" t="e">
        <f t="shared" si="263"/>
        <v>#VALUE!</v>
      </c>
      <c r="Q369" s="33" t="e">
        <f t="shared" si="264"/>
        <v>#VALUE!</v>
      </c>
      <c r="S369" t="e">
        <f>'Parameters from R'!D$17+'Parameters from R'!D$18*Computation!$O369+'Parameters from R'!D$19*Computation!$P369+'Parameters from R'!D$20*Computation!$O369*Computation!$P369+'Parameters from R'!D$21*Computation!$Q369+'Parameters from R'!D$22*Computation!$O369*Computation!$Q369+'Parameters from R'!D$23*Computation!$P369*Computation!$Q369+'Parameters from R'!D$24*Computation!$O369*Computation!$P369*Computation!$Q369</f>
        <v>#VALUE!</v>
      </c>
      <c r="T369" t="e">
        <f>'Parameters from R'!E$17+'Parameters from R'!E$18*Computation!$O369+'Parameters from R'!E$19*Computation!$P369+'Parameters from R'!E$20*Computation!$O369*Computation!$P369+'Parameters from R'!E$21*Computation!$Q369+'Parameters from R'!E$22*Computation!$O369*Computation!$Q369+'Parameters from R'!E$23*Computation!$P369*Computation!$Q369+'Parameters from R'!E$24*Computation!$O369*Computation!$P369*Computation!$Q369</f>
        <v>#VALUE!</v>
      </c>
      <c r="U369" t="e">
        <f>'Parameters from R'!F$17+'Parameters from R'!F$18*Computation!$O369+'Parameters from R'!F$19*Computation!$P369+'Parameters from R'!F$20*Computation!$O369*Computation!$P369+'Parameters from R'!F$21*Computation!$Q369+'Parameters from R'!F$22*Computation!$O369*Computation!$Q369+'Parameters from R'!F$23*Computation!$P369*Computation!$Q369+'Parameters from R'!F$24*Computation!$O369*Computation!$P369*Computation!$Q369</f>
        <v>#VALUE!</v>
      </c>
      <c r="V369" t="e">
        <f t="shared" si="265"/>
        <v>#VALUE!</v>
      </c>
      <c r="W369" t="e">
        <f t="shared" si="266"/>
        <v>#VALUE!</v>
      </c>
      <c r="X369" t="e">
        <f t="shared" si="267"/>
        <v>#VALUE!</v>
      </c>
      <c r="Z369" s="21" t="str">
        <f>IF(F369="","",V369/'Parameters from R'!$D$25)</f>
        <v/>
      </c>
      <c r="AA369" s="21" t="str">
        <f t="shared" si="268"/>
        <v/>
      </c>
      <c r="AB369" s="21" t="str">
        <f t="shared" si="269"/>
        <v/>
      </c>
      <c r="AD369" s="21" t="str">
        <f>IF(G369="","",X369/'Parameters from R'!$F$25)</f>
        <v/>
      </c>
      <c r="AE369" s="21" t="str">
        <f t="shared" si="270"/>
        <v/>
      </c>
      <c r="AF369" s="21" t="str">
        <f t="shared" si="271"/>
        <v/>
      </c>
      <c r="AI369" s="49" t="str">
        <f t="shared" si="272"/>
        <v/>
      </c>
      <c r="AJ369" s="49" t="str">
        <f t="shared" si="273"/>
        <v/>
      </c>
      <c r="AL369" s="48" t="str">
        <f t="shared" si="274"/>
        <v/>
      </c>
      <c r="AM369" s="45" t="str">
        <f t="shared" si="236"/>
        <v/>
      </c>
      <c r="AO369" s="60" t="str">
        <f t="shared" si="237"/>
        <v/>
      </c>
      <c r="AP369" s="60" t="str">
        <f t="shared" si="238"/>
        <v/>
      </c>
      <c r="AQ369" s="21" t="str">
        <f t="shared" si="239"/>
        <v/>
      </c>
      <c r="AR369" s="21" t="str">
        <f t="shared" si="240"/>
        <v/>
      </c>
      <c r="AT369" s="55" t="str">
        <f t="shared" si="241"/>
        <v/>
      </c>
      <c r="AV369" s="55" t="str">
        <f t="shared" si="242"/>
        <v/>
      </c>
      <c r="AX369" s="55" t="str">
        <f t="shared" si="243"/>
        <v/>
      </c>
      <c r="AZ369" s="55" t="str">
        <f t="shared" si="244"/>
        <v/>
      </c>
      <c r="BB369" s="55" t="str">
        <f t="shared" si="245"/>
        <v/>
      </c>
      <c r="BD369" s="55" t="str">
        <f t="shared" si="246"/>
        <v/>
      </c>
      <c r="BF369" s="55" t="str">
        <f t="shared" si="247"/>
        <v/>
      </c>
      <c r="BH369" s="55" t="str">
        <f t="shared" si="248"/>
        <v/>
      </c>
      <c r="BJ369" s="56" t="str">
        <f t="shared" si="249"/>
        <v/>
      </c>
      <c r="BK369" s="57" t="str">
        <f t="shared" si="250"/>
        <v/>
      </c>
      <c r="BM369" s="57" t="str">
        <f t="shared" si="251"/>
        <v/>
      </c>
      <c r="BO369" s="57" t="str">
        <f t="shared" si="252"/>
        <v/>
      </c>
      <c r="BQ369" s="57" t="str">
        <f t="shared" si="253"/>
        <v/>
      </c>
      <c r="BS369" s="57" t="str">
        <f t="shared" si="254"/>
        <v/>
      </c>
      <c r="BU369" s="57" t="str">
        <f t="shared" si="255"/>
        <v/>
      </c>
      <c r="BW369" s="57" t="str">
        <f t="shared" si="256"/>
        <v/>
      </c>
      <c r="BY369" s="57" t="str">
        <f t="shared" si="257"/>
        <v/>
      </c>
      <c r="CA369" s="58" t="str">
        <f t="shared" si="258"/>
        <v/>
      </c>
      <c r="CB369" s="59" t="str">
        <f t="shared" si="275"/>
        <v/>
      </c>
      <c r="CG369" s="49" t="e">
        <f t="shared" si="276"/>
        <v>#N/A</v>
      </c>
      <c r="CH369" s="49" t="e">
        <f t="shared" si="277"/>
        <v>#N/A</v>
      </c>
      <c r="CJ369" s="49" t="e">
        <f t="shared" si="278"/>
        <v>#N/A</v>
      </c>
      <c r="CK369" s="49" t="e">
        <f t="shared" si="279"/>
        <v>#N/A</v>
      </c>
    </row>
    <row r="370" spans="2:89" x14ac:dyDescent="0.3">
      <c r="B370" s="21">
        <f>IF('INPUT and DIAGNOSIS'!B76="","",'INPUT and DIAGNOSIS'!B76)</f>
        <v>72</v>
      </c>
      <c r="C370" s="21" t="str">
        <f>IF('INPUT and DIAGNOSIS'!C76="","",'INPUT and DIAGNOSIS'!C76)</f>
        <v/>
      </c>
      <c r="D370" s="21" t="str">
        <f>IF('INPUT and DIAGNOSIS'!D76="","",IF(AND('INPUT and DIAGNOSIS'!C76&lt;42,'INPUT and DIAGNOSIS'!D76&lt;10),10,IF(AND('INPUT and DIAGNOSIS'!C76&lt;68,'INPUT and DIAGNOSIS'!D76&lt;8),8,'INPUT and DIAGNOSIS'!D76)))</f>
        <v/>
      </c>
      <c r="E370" s="21" t="str">
        <f>IF('INPUT and DIAGNOSIS'!E76="","",IF('INPUT and DIAGNOSIS'!E76="M",0,IF('INPUT and DIAGNOSIS'!E76="F",1,"Missing/Wrong")))</f>
        <v/>
      </c>
      <c r="F370" s="21" t="str">
        <f>IF('INPUT and DIAGNOSIS'!F76="","",'INPUT and DIAGNOSIS'!F76)</f>
        <v/>
      </c>
      <c r="G370" s="21" t="str">
        <f>IF('INPUT and DIAGNOSIS'!G76="","",'INPUT and DIAGNOSIS'!G76)</f>
        <v/>
      </c>
      <c r="H370" s="38" t="str">
        <f t="shared" si="259"/>
        <v/>
      </c>
      <c r="I370" s="49" t="str">
        <f>IF('INPUT and DIAGNOSIS'!D76="","",IF(AND('INPUT and DIAGNOSIS'!C76&lt;42,'INPUT and DIAGNOSIS'!D76&lt;10),10,IF(AND('INPUT and DIAGNOSIS'!C76&lt;68,'INPUT and DIAGNOSIS'!D76&lt;8),8,"")))</f>
        <v/>
      </c>
      <c r="J370" t="e">
        <f t="shared" si="260"/>
        <v>#VALUE!</v>
      </c>
      <c r="K370" t="e">
        <f t="shared" si="234"/>
        <v>#VALUE!</v>
      </c>
      <c r="L370" s="33" t="e">
        <f t="shared" si="235"/>
        <v>#VALUE!</v>
      </c>
      <c r="M370" t="e">
        <f t="shared" si="261"/>
        <v>#VALUE!</v>
      </c>
      <c r="O370" s="33" t="e">
        <f t="shared" si="262"/>
        <v>#VALUE!</v>
      </c>
      <c r="P370" s="33" t="e">
        <f t="shared" si="263"/>
        <v>#VALUE!</v>
      </c>
      <c r="Q370" s="33" t="e">
        <f t="shared" si="264"/>
        <v>#VALUE!</v>
      </c>
      <c r="S370" t="e">
        <f>'Parameters from R'!D$17+'Parameters from R'!D$18*Computation!$O370+'Parameters from R'!D$19*Computation!$P370+'Parameters from R'!D$20*Computation!$O370*Computation!$P370+'Parameters from R'!D$21*Computation!$Q370+'Parameters from R'!D$22*Computation!$O370*Computation!$Q370+'Parameters from R'!D$23*Computation!$P370*Computation!$Q370+'Parameters from R'!D$24*Computation!$O370*Computation!$P370*Computation!$Q370</f>
        <v>#VALUE!</v>
      </c>
      <c r="T370" t="e">
        <f>'Parameters from R'!E$17+'Parameters from R'!E$18*Computation!$O370+'Parameters from R'!E$19*Computation!$P370+'Parameters from R'!E$20*Computation!$O370*Computation!$P370+'Parameters from R'!E$21*Computation!$Q370+'Parameters from R'!E$22*Computation!$O370*Computation!$Q370+'Parameters from R'!E$23*Computation!$P370*Computation!$Q370+'Parameters from R'!E$24*Computation!$O370*Computation!$P370*Computation!$Q370</f>
        <v>#VALUE!</v>
      </c>
      <c r="U370" t="e">
        <f>'Parameters from R'!F$17+'Parameters from R'!F$18*Computation!$O370+'Parameters from R'!F$19*Computation!$P370+'Parameters from R'!F$20*Computation!$O370*Computation!$P370+'Parameters from R'!F$21*Computation!$Q370+'Parameters from R'!F$22*Computation!$O370*Computation!$Q370+'Parameters from R'!F$23*Computation!$P370*Computation!$Q370+'Parameters from R'!F$24*Computation!$O370*Computation!$P370*Computation!$Q370</f>
        <v>#VALUE!</v>
      </c>
      <c r="V370" t="e">
        <f t="shared" si="265"/>
        <v>#VALUE!</v>
      </c>
      <c r="W370" t="e">
        <f t="shared" si="266"/>
        <v>#VALUE!</v>
      </c>
      <c r="X370" t="e">
        <f t="shared" si="267"/>
        <v>#VALUE!</v>
      </c>
      <c r="Z370" s="21" t="str">
        <f>IF(F370="","",V370/'Parameters from R'!$D$25)</f>
        <v/>
      </c>
      <c r="AA370" s="21" t="str">
        <f t="shared" si="268"/>
        <v/>
      </c>
      <c r="AB370" s="21" t="str">
        <f t="shared" si="269"/>
        <v/>
      </c>
      <c r="AD370" s="21" t="str">
        <f>IF(G370="","",X370/'Parameters from R'!$F$25)</f>
        <v/>
      </c>
      <c r="AE370" s="21" t="str">
        <f t="shared" si="270"/>
        <v/>
      </c>
      <c r="AF370" s="21" t="str">
        <f t="shared" si="271"/>
        <v/>
      </c>
      <c r="AI370" s="49" t="str">
        <f t="shared" si="272"/>
        <v/>
      </c>
      <c r="AJ370" s="49" t="str">
        <f t="shared" si="273"/>
        <v/>
      </c>
      <c r="AL370" s="48" t="str">
        <f t="shared" si="274"/>
        <v/>
      </c>
      <c r="AM370" s="45" t="str">
        <f t="shared" si="236"/>
        <v/>
      </c>
      <c r="AO370" s="60" t="str">
        <f t="shared" si="237"/>
        <v/>
      </c>
      <c r="AP370" s="60" t="str">
        <f t="shared" si="238"/>
        <v/>
      </c>
      <c r="AQ370" s="21" t="str">
        <f t="shared" si="239"/>
        <v/>
      </c>
      <c r="AR370" s="21" t="str">
        <f t="shared" si="240"/>
        <v/>
      </c>
      <c r="AT370" s="55" t="str">
        <f t="shared" si="241"/>
        <v/>
      </c>
      <c r="AV370" s="55" t="str">
        <f t="shared" si="242"/>
        <v/>
      </c>
      <c r="AX370" s="55" t="str">
        <f t="shared" si="243"/>
        <v/>
      </c>
      <c r="AZ370" s="55" t="str">
        <f t="shared" si="244"/>
        <v/>
      </c>
      <c r="BB370" s="55" t="str">
        <f t="shared" si="245"/>
        <v/>
      </c>
      <c r="BD370" s="55" t="str">
        <f t="shared" si="246"/>
        <v/>
      </c>
      <c r="BF370" s="55" t="str">
        <f t="shared" si="247"/>
        <v/>
      </c>
      <c r="BH370" s="55" t="str">
        <f t="shared" si="248"/>
        <v/>
      </c>
      <c r="BJ370" s="56" t="str">
        <f t="shared" si="249"/>
        <v/>
      </c>
      <c r="BK370" s="57" t="str">
        <f t="shared" si="250"/>
        <v/>
      </c>
      <c r="BM370" s="57" t="str">
        <f t="shared" si="251"/>
        <v/>
      </c>
      <c r="BO370" s="57" t="str">
        <f t="shared" si="252"/>
        <v/>
      </c>
      <c r="BQ370" s="57" t="str">
        <f t="shared" si="253"/>
        <v/>
      </c>
      <c r="BS370" s="57" t="str">
        <f t="shared" si="254"/>
        <v/>
      </c>
      <c r="BU370" s="57" t="str">
        <f t="shared" si="255"/>
        <v/>
      </c>
      <c r="BW370" s="57" t="str">
        <f t="shared" si="256"/>
        <v/>
      </c>
      <c r="BY370" s="57" t="str">
        <f t="shared" si="257"/>
        <v/>
      </c>
      <c r="CA370" s="58" t="str">
        <f t="shared" si="258"/>
        <v/>
      </c>
      <c r="CB370" s="59" t="str">
        <f t="shared" si="275"/>
        <v/>
      </c>
      <c r="CG370" s="49" t="e">
        <f t="shared" si="276"/>
        <v>#N/A</v>
      </c>
      <c r="CH370" s="49" t="e">
        <f t="shared" si="277"/>
        <v>#N/A</v>
      </c>
      <c r="CJ370" s="49" t="e">
        <f t="shared" si="278"/>
        <v>#N/A</v>
      </c>
      <c r="CK370" s="49" t="e">
        <f t="shared" si="279"/>
        <v>#N/A</v>
      </c>
    </row>
    <row r="371" spans="2:89" x14ac:dyDescent="0.3">
      <c r="B371" s="21">
        <f>IF('INPUT and DIAGNOSIS'!B77="","",'INPUT and DIAGNOSIS'!B77)</f>
        <v>73</v>
      </c>
      <c r="C371" s="21" t="str">
        <f>IF('INPUT and DIAGNOSIS'!C77="","",'INPUT and DIAGNOSIS'!C77)</f>
        <v/>
      </c>
      <c r="D371" s="21" t="str">
        <f>IF('INPUT and DIAGNOSIS'!D77="","",IF(AND('INPUT and DIAGNOSIS'!C77&lt;42,'INPUT and DIAGNOSIS'!D77&lt;10),10,IF(AND('INPUT and DIAGNOSIS'!C77&lt;68,'INPUT and DIAGNOSIS'!D77&lt;8),8,'INPUT and DIAGNOSIS'!D77)))</f>
        <v/>
      </c>
      <c r="E371" s="21" t="str">
        <f>IF('INPUT and DIAGNOSIS'!E77="","",IF('INPUT and DIAGNOSIS'!E77="M",0,IF('INPUT and DIAGNOSIS'!E77="F",1,"Missing/Wrong")))</f>
        <v/>
      </c>
      <c r="F371" s="21" t="str">
        <f>IF('INPUT and DIAGNOSIS'!F77="","",'INPUT and DIAGNOSIS'!F77)</f>
        <v/>
      </c>
      <c r="G371" s="21" t="str">
        <f>IF('INPUT and DIAGNOSIS'!G77="","",'INPUT and DIAGNOSIS'!G77)</f>
        <v/>
      </c>
      <c r="H371" s="38" t="str">
        <f t="shared" si="259"/>
        <v/>
      </c>
      <c r="I371" s="49" t="str">
        <f>IF('INPUT and DIAGNOSIS'!D77="","",IF(AND('INPUT and DIAGNOSIS'!C77&lt;42,'INPUT and DIAGNOSIS'!D77&lt;10),10,IF(AND('INPUT and DIAGNOSIS'!C77&lt;68,'INPUT and DIAGNOSIS'!D77&lt;8),8,"")))</f>
        <v/>
      </c>
      <c r="J371" t="e">
        <f t="shared" si="260"/>
        <v>#VALUE!</v>
      </c>
      <c r="K371" t="e">
        <f t="shared" si="234"/>
        <v>#VALUE!</v>
      </c>
      <c r="L371" s="33" t="e">
        <f t="shared" si="235"/>
        <v>#VALUE!</v>
      </c>
      <c r="M371" t="e">
        <f t="shared" si="261"/>
        <v>#VALUE!</v>
      </c>
      <c r="O371" s="33" t="e">
        <f t="shared" si="262"/>
        <v>#VALUE!</v>
      </c>
      <c r="P371" s="33" t="e">
        <f t="shared" si="263"/>
        <v>#VALUE!</v>
      </c>
      <c r="Q371" s="33" t="e">
        <f t="shared" si="264"/>
        <v>#VALUE!</v>
      </c>
      <c r="S371" t="e">
        <f>'Parameters from R'!D$17+'Parameters from R'!D$18*Computation!$O371+'Parameters from R'!D$19*Computation!$P371+'Parameters from R'!D$20*Computation!$O371*Computation!$P371+'Parameters from R'!D$21*Computation!$Q371+'Parameters from R'!D$22*Computation!$O371*Computation!$Q371+'Parameters from R'!D$23*Computation!$P371*Computation!$Q371+'Parameters from R'!D$24*Computation!$O371*Computation!$P371*Computation!$Q371</f>
        <v>#VALUE!</v>
      </c>
      <c r="T371" t="e">
        <f>'Parameters from R'!E$17+'Parameters from R'!E$18*Computation!$O371+'Parameters from R'!E$19*Computation!$P371+'Parameters from R'!E$20*Computation!$O371*Computation!$P371+'Parameters from R'!E$21*Computation!$Q371+'Parameters from R'!E$22*Computation!$O371*Computation!$Q371+'Parameters from R'!E$23*Computation!$P371*Computation!$Q371+'Parameters from R'!E$24*Computation!$O371*Computation!$P371*Computation!$Q371</f>
        <v>#VALUE!</v>
      </c>
      <c r="U371" t="e">
        <f>'Parameters from R'!F$17+'Parameters from R'!F$18*Computation!$O371+'Parameters from R'!F$19*Computation!$P371+'Parameters from R'!F$20*Computation!$O371*Computation!$P371+'Parameters from R'!F$21*Computation!$Q371+'Parameters from R'!F$22*Computation!$O371*Computation!$Q371+'Parameters from R'!F$23*Computation!$P371*Computation!$Q371+'Parameters from R'!F$24*Computation!$O371*Computation!$P371*Computation!$Q371</f>
        <v>#VALUE!</v>
      </c>
      <c r="V371" t="e">
        <f t="shared" si="265"/>
        <v>#VALUE!</v>
      </c>
      <c r="W371" t="e">
        <f t="shared" si="266"/>
        <v>#VALUE!</v>
      </c>
      <c r="X371" t="e">
        <f t="shared" si="267"/>
        <v>#VALUE!</v>
      </c>
      <c r="Z371" s="21" t="str">
        <f>IF(F371="","",V371/'Parameters from R'!$D$25)</f>
        <v/>
      </c>
      <c r="AA371" s="21" t="str">
        <f t="shared" si="268"/>
        <v/>
      </c>
      <c r="AB371" s="21" t="str">
        <f t="shared" si="269"/>
        <v/>
      </c>
      <c r="AD371" s="21" t="str">
        <f>IF(G371="","",X371/'Parameters from R'!$F$25)</f>
        <v/>
      </c>
      <c r="AE371" s="21" t="str">
        <f t="shared" si="270"/>
        <v/>
      </c>
      <c r="AF371" s="21" t="str">
        <f t="shared" si="271"/>
        <v/>
      </c>
      <c r="AI371" s="49" t="str">
        <f t="shared" si="272"/>
        <v/>
      </c>
      <c r="AJ371" s="49" t="str">
        <f t="shared" si="273"/>
        <v/>
      </c>
      <c r="AL371" s="48" t="str">
        <f t="shared" si="274"/>
        <v/>
      </c>
      <c r="AM371" s="45" t="str">
        <f t="shared" si="236"/>
        <v/>
      </c>
      <c r="AO371" s="60" t="str">
        <f t="shared" si="237"/>
        <v/>
      </c>
      <c r="AP371" s="60" t="str">
        <f t="shared" si="238"/>
        <v/>
      </c>
      <c r="AQ371" s="21" t="str">
        <f t="shared" si="239"/>
        <v/>
      </c>
      <c r="AR371" s="21" t="str">
        <f t="shared" si="240"/>
        <v/>
      </c>
      <c r="AT371" s="55" t="str">
        <f t="shared" si="241"/>
        <v/>
      </c>
      <c r="AV371" s="55" t="str">
        <f t="shared" si="242"/>
        <v/>
      </c>
      <c r="AX371" s="55" t="str">
        <f t="shared" si="243"/>
        <v/>
      </c>
      <c r="AZ371" s="55" t="str">
        <f t="shared" si="244"/>
        <v/>
      </c>
      <c r="BB371" s="55" t="str">
        <f t="shared" si="245"/>
        <v/>
      </c>
      <c r="BD371" s="55" t="str">
        <f t="shared" si="246"/>
        <v/>
      </c>
      <c r="BF371" s="55" t="str">
        <f t="shared" si="247"/>
        <v/>
      </c>
      <c r="BH371" s="55" t="str">
        <f t="shared" si="248"/>
        <v/>
      </c>
      <c r="BJ371" s="56" t="str">
        <f t="shared" si="249"/>
        <v/>
      </c>
      <c r="BK371" s="57" t="str">
        <f t="shared" si="250"/>
        <v/>
      </c>
      <c r="BM371" s="57" t="str">
        <f t="shared" si="251"/>
        <v/>
      </c>
      <c r="BO371" s="57" t="str">
        <f t="shared" si="252"/>
        <v/>
      </c>
      <c r="BQ371" s="57" t="str">
        <f t="shared" si="253"/>
        <v/>
      </c>
      <c r="BS371" s="57" t="str">
        <f t="shared" si="254"/>
        <v/>
      </c>
      <c r="BU371" s="57" t="str">
        <f t="shared" si="255"/>
        <v/>
      </c>
      <c r="BW371" s="57" t="str">
        <f t="shared" si="256"/>
        <v/>
      </c>
      <c r="BY371" s="57" t="str">
        <f t="shared" si="257"/>
        <v/>
      </c>
      <c r="CA371" s="58" t="str">
        <f t="shared" si="258"/>
        <v/>
      </c>
      <c r="CB371" s="59" t="str">
        <f t="shared" si="275"/>
        <v/>
      </c>
      <c r="CG371" s="49" t="e">
        <f t="shared" si="276"/>
        <v>#N/A</v>
      </c>
      <c r="CH371" s="49" t="e">
        <f t="shared" si="277"/>
        <v>#N/A</v>
      </c>
      <c r="CJ371" s="49" t="e">
        <f t="shared" si="278"/>
        <v>#N/A</v>
      </c>
      <c r="CK371" s="49" t="e">
        <f t="shared" si="279"/>
        <v>#N/A</v>
      </c>
    </row>
    <row r="372" spans="2:89" x14ac:dyDescent="0.3">
      <c r="B372" s="21">
        <f>IF('INPUT and DIAGNOSIS'!B78="","",'INPUT and DIAGNOSIS'!B78)</f>
        <v>74</v>
      </c>
      <c r="C372" s="21" t="str">
        <f>IF('INPUT and DIAGNOSIS'!C78="","",'INPUT and DIAGNOSIS'!C78)</f>
        <v/>
      </c>
      <c r="D372" s="21" t="str">
        <f>IF('INPUT and DIAGNOSIS'!D78="","",IF(AND('INPUT and DIAGNOSIS'!C78&lt;42,'INPUT and DIAGNOSIS'!D78&lt;10),10,IF(AND('INPUT and DIAGNOSIS'!C78&lt;68,'INPUT and DIAGNOSIS'!D78&lt;8),8,'INPUT and DIAGNOSIS'!D78)))</f>
        <v/>
      </c>
      <c r="E372" s="21" t="str">
        <f>IF('INPUT and DIAGNOSIS'!E78="","",IF('INPUT and DIAGNOSIS'!E78="M",0,IF('INPUT and DIAGNOSIS'!E78="F",1,"Missing/Wrong")))</f>
        <v/>
      </c>
      <c r="F372" s="21" t="str">
        <f>IF('INPUT and DIAGNOSIS'!F78="","",'INPUT and DIAGNOSIS'!F78)</f>
        <v/>
      </c>
      <c r="G372" s="21" t="str">
        <f>IF('INPUT and DIAGNOSIS'!G78="","",'INPUT and DIAGNOSIS'!G78)</f>
        <v/>
      </c>
      <c r="H372" s="38" t="str">
        <f t="shared" si="259"/>
        <v/>
      </c>
      <c r="I372" s="49" t="str">
        <f>IF('INPUT and DIAGNOSIS'!D78="","",IF(AND('INPUT and DIAGNOSIS'!C78&lt;42,'INPUT and DIAGNOSIS'!D78&lt;10),10,IF(AND('INPUT and DIAGNOSIS'!C78&lt;68,'INPUT and DIAGNOSIS'!D78&lt;8),8,"")))</f>
        <v/>
      </c>
      <c r="J372" t="e">
        <f t="shared" si="260"/>
        <v>#VALUE!</v>
      </c>
      <c r="K372" t="e">
        <f t="shared" si="234"/>
        <v>#VALUE!</v>
      </c>
      <c r="L372" s="33" t="e">
        <f t="shared" si="235"/>
        <v>#VALUE!</v>
      </c>
      <c r="M372" t="e">
        <f t="shared" si="261"/>
        <v>#VALUE!</v>
      </c>
      <c r="O372" s="33" t="e">
        <f t="shared" si="262"/>
        <v>#VALUE!</v>
      </c>
      <c r="P372" s="33" t="e">
        <f t="shared" si="263"/>
        <v>#VALUE!</v>
      </c>
      <c r="Q372" s="33" t="e">
        <f t="shared" si="264"/>
        <v>#VALUE!</v>
      </c>
      <c r="S372" t="e">
        <f>'Parameters from R'!D$17+'Parameters from R'!D$18*Computation!$O372+'Parameters from R'!D$19*Computation!$P372+'Parameters from R'!D$20*Computation!$O372*Computation!$P372+'Parameters from R'!D$21*Computation!$Q372+'Parameters from R'!D$22*Computation!$O372*Computation!$Q372+'Parameters from R'!D$23*Computation!$P372*Computation!$Q372+'Parameters from R'!D$24*Computation!$O372*Computation!$P372*Computation!$Q372</f>
        <v>#VALUE!</v>
      </c>
      <c r="T372" t="e">
        <f>'Parameters from R'!E$17+'Parameters from R'!E$18*Computation!$O372+'Parameters from R'!E$19*Computation!$P372+'Parameters from R'!E$20*Computation!$O372*Computation!$P372+'Parameters from R'!E$21*Computation!$Q372+'Parameters from R'!E$22*Computation!$O372*Computation!$Q372+'Parameters from R'!E$23*Computation!$P372*Computation!$Q372+'Parameters from R'!E$24*Computation!$O372*Computation!$P372*Computation!$Q372</f>
        <v>#VALUE!</v>
      </c>
      <c r="U372" t="e">
        <f>'Parameters from R'!F$17+'Parameters from R'!F$18*Computation!$O372+'Parameters from R'!F$19*Computation!$P372+'Parameters from R'!F$20*Computation!$O372*Computation!$P372+'Parameters from R'!F$21*Computation!$Q372+'Parameters from R'!F$22*Computation!$O372*Computation!$Q372+'Parameters from R'!F$23*Computation!$P372*Computation!$Q372+'Parameters from R'!F$24*Computation!$O372*Computation!$P372*Computation!$Q372</f>
        <v>#VALUE!</v>
      </c>
      <c r="V372" t="e">
        <f t="shared" si="265"/>
        <v>#VALUE!</v>
      </c>
      <c r="W372" t="e">
        <f t="shared" si="266"/>
        <v>#VALUE!</v>
      </c>
      <c r="X372" t="e">
        <f t="shared" si="267"/>
        <v>#VALUE!</v>
      </c>
      <c r="Z372" s="21" t="str">
        <f>IF(F372="","",V372/'Parameters from R'!$D$25)</f>
        <v/>
      </c>
      <c r="AA372" s="21" t="str">
        <f t="shared" si="268"/>
        <v/>
      </c>
      <c r="AB372" s="21" t="str">
        <f t="shared" si="269"/>
        <v/>
      </c>
      <c r="AD372" s="21" t="str">
        <f>IF(G372="","",X372/'Parameters from R'!$F$25)</f>
        <v/>
      </c>
      <c r="AE372" s="21" t="str">
        <f t="shared" si="270"/>
        <v/>
      </c>
      <c r="AF372" s="21" t="str">
        <f t="shared" si="271"/>
        <v/>
      </c>
      <c r="AI372" s="49" t="str">
        <f t="shared" si="272"/>
        <v/>
      </c>
      <c r="AJ372" s="49" t="str">
        <f t="shared" si="273"/>
        <v/>
      </c>
      <c r="AL372" s="48" t="str">
        <f t="shared" si="274"/>
        <v/>
      </c>
      <c r="AM372" s="45" t="str">
        <f t="shared" si="236"/>
        <v/>
      </c>
      <c r="AO372" s="60" t="str">
        <f t="shared" si="237"/>
        <v/>
      </c>
      <c r="AP372" s="60" t="str">
        <f t="shared" si="238"/>
        <v/>
      </c>
      <c r="AQ372" s="21" t="str">
        <f t="shared" si="239"/>
        <v/>
      </c>
      <c r="AR372" s="21" t="str">
        <f t="shared" si="240"/>
        <v/>
      </c>
      <c r="AT372" s="55" t="str">
        <f t="shared" si="241"/>
        <v/>
      </c>
      <c r="AV372" s="55" t="str">
        <f t="shared" si="242"/>
        <v/>
      </c>
      <c r="AX372" s="55" t="str">
        <f t="shared" si="243"/>
        <v/>
      </c>
      <c r="AZ372" s="55" t="str">
        <f t="shared" si="244"/>
        <v/>
      </c>
      <c r="BB372" s="55" t="str">
        <f t="shared" si="245"/>
        <v/>
      </c>
      <c r="BD372" s="55" t="str">
        <f t="shared" si="246"/>
        <v/>
      </c>
      <c r="BF372" s="55" t="str">
        <f t="shared" si="247"/>
        <v/>
      </c>
      <c r="BH372" s="55" t="str">
        <f t="shared" si="248"/>
        <v/>
      </c>
      <c r="BJ372" s="56" t="str">
        <f t="shared" si="249"/>
        <v/>
      </c>
      <c r="BK372" s="57" t="str">
        <f t="shared" si="250"/>
        <v/>
      </c>
      <c r="BM372" s="57" t="str">
        <f t="shared" si="251"/>
        <v/>
      </c>
      <c r="BO372" s="57" t="str">
        <f t="shared" si="252"/>
        <v/>
      </c>
      <c r="BQ372" s="57" t="str">
        <f t="shared" si="253"/>
        <v/>
      </c>
      <c r="BS372" s="57" t="str">
        <f t="shared" si="254"/>
        <v/>
      </c>
      <c r="BU372" s="57" t="str">
        <f t="shared" si="255"/>
        <v/>
      </c>
      <c r="BW372" s="57" t="str">
        <f t="shared" si="256"/>
        <v/>
      </c>
      <c r="BY372" s="57" t="str">
        <f t="shared" si="257"/>
        <v/>
      </c>
      <c r="CA372" s="58" t="str">
        <f t="shared" si="258"/>
        <v/>
      </c>
      <c r="CB372" s="59" t="str">
        <f t="shared" si="275"/>
        <v/>
      </c>
      <c r="CG372" s="49" t="e">
        <f t="shared" si="276"/>
        <v>#N/A</v>
      </c>
      <c r="CH372" s="49" t="e">
        <f t="shared" si="277"/>
        <v>#N/A</v>
      </c>
      <c r="CJ372" s="49" t="e">
        <f t="shared" si="278"/>
        <v>#N/A</v>
      </c>
      <c r="CK372" s="49" t="e">
        <f t="shared" si="279"/>
        <v>#N/A</v>
      </c>
    </row>
    <row r="373" spans="2:89" x14ac:dyDescent="0.3">
      <c r="B373" s="21">
        <f>IF('INPUT and DIAGNOSIS'!B79="","",'INPUT and DIAGNOSIS'!B79)</f>
        <v>75</v>
      </c>
      <c r="C373" s="21" t="str">
        <f>IF('INPUT and DIAGNOSIS'!C79="","",'INPUT and DIAGNOSIS'!C79)</f>
        <v/>
      </c>
      <c r="D373" s="21" t="str">
        <f>IF('INPUT and DIAGNOSIS'!D79="","",IF(AND('INPUT and DIAGNOSIS'!C79&lt;42,'INPUT and DIAGNOSIS'!D79&lt;10),10,IF(AND('INPUT and DIAGNOSIS'!C79&lt;68,'INPUT and DIAGNOSIS'!D79&lt;8),8,'INPUT and DIAGNOSIS'!D79)))</f>
        <v/>
      </c>
      <c r="E373" s="21" t="str">
        <f>IF('INPUT and DIAGNOSIS'!E79="","",IF('INPUT and DIAGNOSIS'!E79="M",0,IF('INPUT and DIAGNOSIS'!E79="F",1,"Missing/Wrong")))</f>
        <v/>
      </c>
      <c r="F373" s="21" t="str">
        <f>IF('INPUT and DIAGNOSIS'!F79="","",'INPUT and DIAGNOSIS'!F79)</f>
        <v/>
      </c>
      <c r="G373" s="21" t="str">
        <f>IF('INPUT and DIAGNOSIS'!G79="","",'INPUT and DIAGNOSIS'!G79)</f>
        <v/>
      </c>
      <c r="H373" s="38" t="str">
        <f t="shared" si="259"/>
        <v/>
      </c>
      <c r="I373" s="49" t="str">
        <f>IF('INPUT and DIAGNOSIS'!D79="","",IF(AND('INPUT and DIAGNOSIS'!C79&lt;42,'INPUT and DIAGNOSIS'!D79&lt;10),10,IF(AND('INPUT and DIAGNOSIS'!C79&lt;68,'INPUT and DIAGNOSIS'!D79&lt;8),8,"")))</f>
        <v/>
      </c>
      <c r="J373" t="e">
        <f t="shared" si="260"/>
        <v>#VALUE!</v>
      </c>
      <c r="K373" t="e">
        <f t="shared" si="234"/>
        <v>#VALUE!</v>
      </c>
      <c r="L373" s="33" t="e">
        <f t="shared" si="235"/>
        <v>#VALUE!</v>
      </c>
      <c r="M373" t="e">
        <f t="shared" si="261"/>
        <v>#VALUE!</v>
      </c>
      <c r="O373" s="33" t="e">
        <f t="shared" si="262"/>
        <v>#VALUE!</v>
      </c>
      <c r="P373" s="33" t="e">
        <f t="shared" si="263"/>
        <v>#VALUE!</v>
      </c>
      <c r="Q373" s="33" t="e">
        <f t="shared" si="264"/>
        <v>#VALUE!</v>
      </c>
      <c r="S373" t="e">
        <f>'Parameters from R'!D$17+'Parameters from R'!D$18*Computation!$O373+'Parameters from R'!D$19*Computation!$P373+'Parameters from R'!D$20*Computation!$O373*Computation!$P373+'Parameters from R'!D$21*Computation!$Q373+'Parameters from R'!D$22*Computation!$O373*Computation!$Q373+'Parameters from R'!D$23*Computation!$P373*Computation!$Q373+'Parameters from R'!D$24*Computation!$O373*Computation!$P373*Computation!$Q373</f>
        <v>#VALUE!</v>
      </c>
      <c r="T373" t="e">
        <f>'Parameters from R'!E$17+'Parameters from R'!E$18*Computation!$O373+'Parameters from R'!E$19*Computation!$P373+'Parameters from R'!E$20*Computation!$O373*Computation!$P373+'Parameters from R'!E$21*Computation!$Q373+'Parameters from R'!E$22*Computation!$O373*Computation!$Q373+'Parameters from R'!E$23*Computation!$P373*Computation!$Q373+'Parameters from R'!E$24*Computation!$O373*Computation!$P373*Computation!$Q373</f>
        <v>#VALUE!</v>
      </c>
      <c r="U373" t="e">
        <f>'Parameters from R'!F$17+'Parameters from R'!F$18*Computation!$O373+'Parameters from R'!F$19*Computation!$P373+'Parameters from R'!F$20*Computation!$O373*Computation!$P373+'Parameters from R'!F$21*Computation!$Q373+'Parameters from R'!F$22*Computation!$O373*Computation!$Q373+'Parameters from R'!F$23*Computation!$P373*Computation!$Q373+'Parameters from R'!F$24*Computation!$O373*Computation!$P373*Computation!$Q373</f>
        <v>#VALUE!</v>
      </c>
      <c r="V373" t="e">
        <f t="shared" si="265"/>
        <v>#VALUE!</v>
      </c>
      <c r="W373" t="e">
        <f t="shared" si="266"/>
        <v>#VALUE!</v>
      </c>
      <c r="X373" t="e">
        <f t="shared" si="267"/>
        <v>#VALUE!</v>
      </c>
      <c r="Z373" s="21" t="str">
        <f>IF(F373="","",V373/'Parameters from R'!$D$25)</f>
        <v/>
      </c>
      <c r="AA373" s="21" t="str">
        <f t="shared" si="268"/>
        <v/>
      </c>
      <c r="AB373" s="21" t="str">
        <f t="shared" si="269"/>
        <v/>
      </c>
      <c r="AD373" s="21" t="str">
        <f>IF(G373="","",X373/'Parameters from R'!$F$25)</f>
        <v/>
      </c>
      <c r="AE373" s="21" t="str">
        <f t="shared" si="270"/>
        <v/>
      </c>
      <c r="AF373" s="21" t="str">
        <f t="shared" si="271"/>
        <v/>
      </c>
      <c r="AI373" s="49" t="str">
        <f t="shared" si="272"/>
        <v/>
      </c>
      <c r="AJ373" s="49" t="str">
        <f t="shared" si="273"/>
        <v/>
      </c>
      <c r="AL373" s="48" t="str">
        <f t="shared" si="274"/>
        <v/>
      </c>
      <c r="AM373" s="45" t="str">
        <f t="shared" si="236"/>
        <v/>
      </c>
      <c r="AO373" s="60" t="str">
        <f t="shared" si="237"/>
        <v/>
      </c>
      <c r="AP373" s="60" t="str">
        <f t="shared" si="238"/>
        <v/>
      </c>
      <c r="AQ373" s="21" t="str">
        <f t="shared" si="239"/>
        <v/>
      </c>
      <c r="AR373" s="21" t="str">
        <f t="shared" si="240"/>
        <v/>
      </c>
      <c r="AT373" s="55" t="str">
        <f t="shared" si="241"/>
        <v/>
      </c>
      <c r="AV373" s="55" t="str">
        <f t="shared" si="242"/>
        <v/>
      </c>
      <c r="AX373" s="55" t="str">
        <f t="shared" si="243"/>
        <v/>
      </c>
      <c r="AZ373" s="55" t="str">
        <f t="shared" si="244"/>
        <v/>
      </c>
      <c r="BB373" s="55" t="str">
        <f t="shared" si="245"/>
        <v/>
      </c>
      <c r="BD373" s="55" t="str">
        <f t="shared" si="246"/>
        <v/>
      </c>
      <c r="BF373" s="55" t="str">
        <f t="shared" si="247"/>
        <v/>
      </c>
      <c r="BH373" s="55" t="str">
        <f t="shared" si="248"/>
        <v/>
      </c>
      <c r="BJ373" s="56" t="str">
        <f t="shared" si="249"/>
        <v/>
      </c>
      <c r="BK373" s="57" t="str">
        <f t="shared" si="250"/>
        <v/>
      </c>
      <c r="BM373" s="57" t="str">
        <f t="shared" si="251"/>
        <v/>
      </c>
      <c r="BO373" s="57" t="str">
        <f t="shared" si="252"/>
        <v/>
      </c>
      <c r="BQ373" s="57" t="str">
        <f t="shared" si="253"/>
        <v/>
      </c>
      <c r="BS373" s="57" t="str">
        <f t="shared" si="254"/>
        <v/>
      </c>
      <c r="BU373" s="57" t="str">
        <f t="shared" si="255"/>
        <v/>
      </c>
      <c r="BW373" s="57" t="str">
        <f t="shared" si="256"/>
        <v/>
      </c>
      <c r="BY373" s="57" t="str">
        <f t="shared" si="257"/>
        <v/>
      </c>
      <c r="CA373" s="58" t="str">
        <f t="shared" si="258"/>
        <v/>
      </c>
      <c r="CB373" s="59" t="str">
        <f t="shared" si="275"/>
        <v/>
      </c>
      <c r="CG373" s="49" t="e">
        <f t="shared" si="276"/>
        <v>#N/A</v>
      </c>
      <c r="CH373" s="49" t="e">
        <f t="shared" si="277"/>
        <v>#N/A</v>
      </c>
      <c r="CJ373" s="49" t="e">
        <f t="shared" si="278"/>
        <v>#N/A</v>
      </c>
      <c r="CK373" s="49" t="e">
        <f t="shared" si="279"/>
        <v>#N/A</v>
      </c>
    </row>
    <row r="374" spans="2:89" x14ac:dyDescent="0.3">
      <c r="B374" s="21">
        <f>IF('INPUT and DIAGNOSIS'!B80="","",'INPUT and DIAGNOSIS'!B80)</f>
        <v>76</v>
      </c>
      <c r="C374" s="21" t="str">
        <f>IF('INPUT and DIAGNOSIS'!C80="","",'INPUT and DIAGNOSIS'!C80)</f>
        <v/>
      </c>
      <c r="D374" s="21" t="str">
        <f>IF('INPUT and DIAGNOSIS'!D80="","",IF(AND('INPUT and DIAGNOSIS'!C80&lt;42,'INPUT and DIAGNOSIS'!D80&lt;10),10,IF(AND('INPUT and DIAGNOSIS'!C80&lt;68,'INPUT and DIAGNOSIS'!D80&lt;8),8,'INPUT and DIAGNOSIS'!D80)))</f>
        <v/>
      </c>
      <c r="E374" s="21" t="str">
        <f>IF('INPUT and DIAGNOSIS'!E80="","",IF('INPUT and DIAGNOSIS'!E80="M",0,IF('INPUT and DIAGNOSIS'!E80="F",1,"Missing/Wrong")))</f>
        <v/>
      </c>
      <c r="F374" s="21" t="str">
        <f>IF('INPUT and DIAGNOSIS'!F80="","",'INPUT and DIAGNOSIS'!F80)</f>
        <v/>
      </c>
      <c r="G374" s="21" t="str">
        <f>IF('INPUT and DIAGNOSIS'!G80="","",'INPUT and DIAGNOSIS'!G80)</f>
        <v/>
      </c>
      <c r="H374" s="38" t="str">
        <f t="shared" si="259"/>
        <v/>
      </c>
      <c r="I374" s="49" t="str">
        <f>IF('INPUT and DIAGNOSIS'!D80="","",IF(AND('INPUT and DIAGNOSIS'!C80&lt;42,'INPUT and DIAGNOSIS'!D80&lt;10),10,IF(AND('INPUT and DIAGNOSIS'!C80&lt;68,'INPUT and DIAGNOSIS'!D80&lt;8),8,"")))</f>
        <v/>
      </c>
      <c r="J374" t="e">
        <f t="shared" si="260"/>
        <v>#VALUE!</v>
      </c>
      <c r="K374" t="e">
        <f t="shared" si="234"/>
        <v>#VALUE!</v>
      </c>
      <c r="L374" s="33" t="e">
        <f t="shared" si="235"/>
        <v>#VALUE!</v>
      </c>
      <c r="M374" t="e">
        <f t="shared" si="261"/>
        <v>#VALUE!</v>
      </c>
      <c r="O374" s="33" t="e">
        <f t="shared" si="262"/>
        <v>#VALUE!</v>
      </c>
      <c r="P374" s="33" t="e">
        <f t="shared" si="263"/>
        <v>#VALUE!</v>
      </c>
      <c r="Q374" s="33" t="e">
        <f t="shared" si="264"/>
        <v>#VALUE!</v>
      </c>
      <c r="S374" t="e">
        <f>'Parameters from R'!D$17+'Parameters from R'!D$18*Computation!$O374+'Parameters from R'!D$19*Computation!$P374+'Parameters from R'!D$20*Computation!$O374*Computation!$P374+'Parameters from R'!D$21*Computation!$Q374+'Parameters from R'!D$22*Computation!$O374*Computation!$Q374+'Parameters from R'!D$23*Computation!$P374*Computation!$Q374+'Parameters from R'!D$24*Computation!$O374*Computation!$P374*Computation!$Q374</f>
        <v>#VALUE!</v>
      </c>
      <c r="T374" t="e">
        <f>'Parameters from R'!E$17+'Parameters from R'!E$18*Computation!$O374+'Parameters from R'!E$19*Computation!$P374+'Parameters from R'!E$20*Computation!$O374*Computation!$P374+'Parameters from R'!E$21*Computation!$Q374+'Parameters from R'!E$22*Computation!$O374*Computation!$Q374+'Parameters from R'!E$23*Computation!$P374*Computation!$Q374+'Parameters from R'!E$24*Computation!$O374*Computation!$P374*Computation!$Q374</f>
        <v>#VALUE!</v>
      </c>
      <c r="U374" t="e">
        <f>'Parameters from R'!F$17+'Parameters from R'!F$18*Computation!$O374+'Parameters from R'!F$19*Computation!$P374+'Parameters from R'!F$20*Computation!$O374*Computation!$P374+'Parameters from R'!F$21*Computation!$Q374+'Parameters from R'!F$22*Computation!$O374*Computation!$Q374+'Parameters from R'!F$23*Computation!$P374*Computation!$Q374+'Parameters from R'!F$24*Computation!$O374*Computation!$P374*Computation!$Q374</f>
        <v>#VALUE!</v>
      </c>
      <c r="V374" t="e">
        <f t="shared" si="265"/>
        <v>#VALUE!</v>
      </c>
      <c r="W374" t="e">
        <f t="shared" si="266"/>
        <v>#VALUE!</v>
      </c>
      <c r="X374" t="e">
        <f t="shared" si="267"/>
        <v>#VALUE!</v>
      </c>
      <c r="Z374" s="21" t="str">
        <f>IF(F374="","",V374/'Parameters from R'!$D$25)</f>
        <v/>
      </c>
      <c r="AA374" s="21" t="str">
        <f t="shared" si="268"/>
        <v/>
      </c>
      <c r="AB374" s="21" t="str">
        <f t="shared" si="269"/>
        <v/>
      </c>
      <c r="AD374" s="21" t="str">
        <f>IF(G374="","",X374/'Parameters from R'!$F$25)</f>
        <v/>
      </c>
      <c r="AE374" s="21" t="str">
        <f t="shared" si="270"/>
        <v/>
      </c>
      <c r="AF374" s="21" t="str">
        <f t="shared" si="271"/>
        <v/>
      </c>
      <c r="AI374" s="49" t="str">
        <f t="shared" si="272"/>
        <v/>
      </c>
      <c r="AJ374" s="49" t="str">
        <f t="shared" si="273"/>
        <v/>
      </c>
      <c r="AL374" s="48" t="str">
        <f t="shared" si="274"/>
        <v/>
      </c>
      <c r="AM374" s="45" t="str">
        <f t="shared" si="236"/>
        <v/>
      </c>
      <c r="AO374" s="60" t="str">
        <f t="shared" si="237"/>
        <v/>
      </c>
      <c r="AP374" s="60" t="str">
        <f t="shared" si="238"/>
        <v/>
      </c>
      <c r="AQ374" s="21" t="str">
        <f t="shared" si="239"/>
        <v/>
      </c>
      <c r="AR374" s="21" t="str">
        <f t="shared" si="240"/>
        <v/>
      </c>
      <c r="AT374" s="55" t="str">
        <f t="shared" si="241"/>
        <v/>
      </c>
      <c r="AV374" s="55" t="str">
        <f t="shared" si="242"/>
        <v/>
      </c>
      <c r="AX374" s="55" t="str">
        <f t="shared" si="243"/>
        <v/>
      </c>
      <c r="AZ374" s="55" t="str">
        <f t="shared" si="244"/>
        <v/>
      </c>
      <c r="BB374" s="55" t="str">
        <f t="shared" si="245"/>
        <v/>
      </c>
      <c r="BD374" s="55" t="str">
        <f t="shared" si="246"/>
        <v/>
      </c>
      <c r="BF374" s="55" t="str">
        <f t="shared" si="247"/>
        <v/>
      </c>
      <c r="BH374" s="55" t="str">
        <f t="shared" si="248"/>
        <v/>
      </c>
      <c r="BJ374" s="56" t="str">
        <f t="shared" si="249"/>
        <v/>
      </c>
      <c r="BK374" s="57" t="str">
        <f t="shared" si="250"/>
        <v/>
      </c>
      <c r="BM374" s="57" t="str">
        <f t="shared" si="251"/>
        <v/>
      </c>
      <c r="BO374" s="57" t="str">
        <f t="shared" si="252"/>
        <v/>
      </c>
      <c r="BQ374" s="57" t="str">
        <f t="shared" si="253"/>
        <v/>
      </c>
      <c r="BS374" s="57" t="str">
        <f t="shared" si="254"/>
        <v/>
      </c>
      <c r="BU374" s="57" t="str">
        <f t="shared" si="255"/>
        <v/>
      </c>
      <c r="BW374" s="57" t="str">
        <f t="shared" si="256"/>
        <v/>
      </c>
      <c r="BY374" s="57" t="str">
        <f t="shared" si="257"/>
        <v/>
      </c>
      <c r="CA374" s="58" t="str">
        <f t="shared" si="258"/>
        <v/>
      </c>
      <c r="CB374" s="59" t="str">
        <f t="shared" si="275"/>
        <v/>
      </c>
      <c r="CG374" s="49" t="e">
        <f t="shared" si="276"/>
        <v>#N/A</v>
      </c>
      <c r="CH374" s="49" t="e">
        <f t="shared" si="277"/>
        <v>#N/A</v>
      </c>
      <c r="CJ374" s="49" t="e">
        <f t="shared" si="278"/>
        <v>#N/A</v>
      </c>
      <c r="CK374" s="49" t="e">
        <f t="shared" si="279"/>
        <v>#N/A</v>
      </c>
    </row>
    <row r="375" spans="2:89" x14ac:dyDescent="0.3">
      <c r="B375" s="21">
        <f>IF('INPUT and DIAGNOSIS'!B81="","",'INPUT and DIAGNOSIS'!B81)</f>
        <v>77</v>
      </c>
      <c r="C375" s="21" t="str">
        <f>IF('INPUT and DIAGNOSIS'!C81="","",'INPUT and DIAGNOSIS'!C81)</f>
        <v/>
      </c>
      <c r="D375" s="21" t="str">
        <f>IF('INPUT and DIAGNOSIS'!D81="","",IF(AND('INPUT and DIAGNOSIS'!C81&lt;42,'INPUT and DIAGNOSIS'!D81&lt;10),10,IF(AND('INPUT and DIAGNOSIS'!C81&lt;68,'INPUT and DIAGNOSIS'!D81&lt;8),8,'INPUT and DIAGNOSIS'!D81)))</f>
        <v/>
      </c>
      <c r="E375" s="21" t="str">
        <f>IF('INPUT and DIAGNOSIS'!E81="","",IF('INPUT and DIAGNOSIS'!E81="M",0,IF('INPUT and DIAGNOSIS'!E81="F",1,"Missing/Wrong")))</f>
        <v/>
      </c>
      <c r="F375" s="21" t="str">
        <f>IF('INPUT and DIAGNOSIS'!F81="","",'INPUT and DIAGNOSIS'!F81)</f>
        <v/>
      </c>
      <c r="G375" s="21" t="str">
        <f>IF('INPUT and DIAGNOSIS'!G81="","",'INPUT and DIAGNOSIS'!G81)</f>
        <v/>
      </c>
      <c r="H375" s="38" t="str">
        <f t="shared" si="259"/>
        <v/>
      </c>
      <c r="I375" s="49" t="str">
        <f>IF('INPUT and DIAGNOSIS'!D81="","",IF(AND('INPUT and DIAGNOSIS'!C81&lt;42,'INPUT and DIAGNOSIS'!D81&lt;10),10,IF(AND('INPUT and DIAGNOSIS'!C81&lt;68,'INPUT and DIAGNOSIS'!D81&lt;8),8,"")))</f>
        <v/>
      </c>
      <c r="J375" t="e">
        <f t="shared" si="260"/>
        <v>#VALUE!</v>
      </c>
      <c r="K375" t="e">
        <f t="shared" si="234"/>
        <v>#VALUE!</v>
      </c>
      <c r="L375" s="33" t="e">
        <f t="shared" si="235"/>
        <v>#VALUE!</v>
      </c>
      <c r="M375" t="e">
        <f t="shared" si="261"/>
        <v>#VALUE!</v>
      </c>
      <c r="O375" s="33" t="e">
        <f t="shared" si="262"/>
        <v>#VALUE!</v>
      </c>
      <c r="P375" s="33" t="e">
        <f t="shared" si="263"/>
        <v>#VALUE!</v>
      </c>
      <c r="Q375" s="33" t="e">
        <f t="shared" si="264"/>
        <v>#VALUE!</v>
      </c>
      <c r="S375" t="e">
        <f>'Parameters from R'!D$17+'Parameters from R'!D$18*Computation!$O375+'Parameters from R'!D$19*Computation!$P375+'Parameters from R'!D$20*Computation!$O375*Computation!$P375+'Parameters from R'!D$21*Computation!$Q375+'Parameters from R'!D$22*Computation!$O375*Computation!$Q375+'Parameters from R'!D$23*Computation!$P375*Computation!$Q375+'Parameters from R'!D$24*Computation!$O375*Computation!$P375*Computation!$Q375</f>
        <v>#VALUE!</v>
      </c>
      <c r="T375" t="e">
        <f>'Parameters from R'!E$17+'Parameters from R'!E$18*Computation!$O375+'Parameters from R'!E$19*Computation!$P375+'Parameters from R'!E$20*Computation!$O375*Computation!$P375+'Parameters from R'!E$21*Computation!$Q375+'Parameters from R'!E$22*Computation!$O375*Computation!$Q375+'Parameters from R'!E$23*Computation!$P375*Computation!$Q375+'Parameters from R'!E$24*Computation!$O375*Computation!$P375*Computation!$Q375</f>
        <v>#VALUE!</v>
      </c>
      <c r="U375" t="e">
        <f>'Parameters from R'!F$17+'Parameters from R'!F$18*Computation!$O375+'Parameters from R'!F$19*Computation!$P375+'Parameters from R'!F$20*Computation!$O375*Computation!$P375+'Parameters from R'!F$21*Computation!$Q375+'Parameters from R'!F$22*Computation!$O375*Computation!$Q375+'Parameters from R'!F$23*Computation!$P375*Computation!$Q375+'Parameters from R'!F$24*Computation!$O375*Computation!$P375*Computation!$Q375</f>
        <v>#VALUE!</v>
      </c>
      <c r="V375" t="e">
        <f t="shared" si="265"/>
        <v>#VALUE!</v>
      </c>
      <c r="W375" t="e">
        <f t="shared" si="266"/>
        <v>#VALUE!</v>
      </c>
      <c r="X375" t="e">
        <f t="shared" si="267"/>
        <v>#VALUE!</v>
      </c>
      <c r="Z375" s="21" t="str">
        <f>IF(F375="","",V375/'Parameters from R'!$D$25)</f>
        <v/>
      </c>
      <c r="AA375" s="21" t="str">
        <f t="shared" si="268"/>
        <v/>
      </c>
      <c r="AB375" s="21" t="str">
        <f t="shared" si="269"/>
        <v/>
      </c>
      <c r="AD375" s="21" t="str">
        <f>IF(G375="","",X375/'Parameters from R'!$F$25)</f>
        <v/>
      </c>
      <c r="AE375" s="21" t="str">
        <f t="shared" si="270"/>
        <v/>
      </c>
      <c r="AF375" s="21" t="str">
        <f t="shared" si="271"/>
        <v/>
      </c>
      <c r="AI375" s="49" t="str">
        <f t="shared" si="272"/>
        <v/>
      </c>
      <c r="AJ375" s="49" t="str">
        <f t="shared" si="273"/>
        <v/>
      </c>
      <c r="AL375" s="48" t="str">
        <f t="shared" si="274"/>
        <v/>
      </c>
      <c r="AM375" s="45" t="str">
        <f t="shared" si="236"/>
        <v/>
      </c>
      <c r="AO375" s="60" t="str">
        <f t="shared" si="237"/>
        <v/>
      </c>
      <c r="AP375" s="60" t="str">
        <f t="shared" si="238"/>
        <v/>
      </c>
      <c r="AQ375" s="21" t="str">
        <f t="shared" si="239"/>
        <v/>
      </c>
      <c r="AR375" s="21" t="str">
        <f t="shared" si="240"/>
        <v/>
      </c>
      <c r="AT375" s="55" t="str">
        <f t="shared" si="241"/>
        <v/>
      </c>
      <c r="AV375" s="55" t="str">
        <f t="shared" si="242"/>
        <v/>
      </c>
      <c r="AX375" s="55" t="str">
        <f t="shared" si="243"/>
        <v/>
      </c>
      <c r="AZ375" s="55" t="str">
        <f t="shared" si="244"/>
        <v/>
      </c>
      <c r="BB375" s="55" t="str">
        <f t="shared" si="245"/>
        <v/>
      </c>
      <c r="BD375" s="55" t="str">
        <f t="shared" si="246"/>
        <v/>
      </c>
      <c r="BF375" s="55" t="str">
        <f t="shared" si="247"/>
        <v/>
      </c>
      <c r="BH375" s="55" t="str">
        <f t="shared" si="248"/>
        <v/>
      </c>
      <c r="BJ375" s="56" t="str">
        <f t="shared" si="249"/>
        <v/>
      </c>
      <c r="BK375" s="57" t="str">
        <f t="shared" si="250"/>
        <v/>
      </c>
      <c r="BM375" s="57" t="str">
        <f t="shared" si="251"/>
        <v/>
      </c>
      <c r="BO375" s="57" t="str">
        <f t="shared" si="252"/>
        <v/>
      </c>
      <c r="BQ375" s="57" t="str">
        <f t="shared" si="253"/>
        <v/>
      </c>
      <c r="BS375" s="57" t="str">
        <f t="shared" si="254"/>
        <v/>
      </c>
      <c r="BU375" s="57" t="str">
        <f t="shared" si="255"/>
        <v/>
      </c>
      <c r="BW375" s="57" t="str">
        <f t="shared" si="256"/>
        <v/>
      </c>
      <c r="BY375" s="57" t="str">
        <f t="shared" si="257"/>
        <v/>
      </c>
      <c r="CA375" s="58" t="str">
        <f t="shared" si="258"/>
        <v/>
      </c>
      <c r="CB375" s="59" t="str">
        <f t="shared" si="275"/>
        <v/>
      </c>
      <c r="CG375" s="49" t="e">
        <f t="shared" si="276"/>
        <v>#N/A</v>
      </c>
      <c r="CH375" s="49" t="e">
        <f t="shared" si="277"/>
        <v>#N/A</v>
      </c>
      <c r="CJ375" s="49" t="e">
        <f t="shared" si="278"/>
        <v>#N/A</v>
      </c>
      <c r="CK375" s="49" t="e">
        <f t="shared" si="279"/>
        <v>#N/A</v>
      </c>
    </row>
    <row r="376" spans="2:89" x14ac:dyDescent="0.3">
      <c r="B376" s="21">
        <f>IF('INPUT and DIAGNOSIS'!B82="","",'INPUT and DIAGNOSIS'!B82)</f>
        <v>78</v>
      </c>
      <c r="C376" s="21" t="str">
        <f>IF('INPUT and DIAGNOSIS'!C82="","",'INPUT and DIAGNOSIS'!C82)</f>
        <v/>
      </c>
      <c r="D376" s="21" t="str">
        <f>IF('INPUT and DIAGNOSIS'!D82="","",IF(AND('INPUT and DIAGNOSIS'!C82&lt;42,'INPUT and DIAGNOSIS'!D82&lt;10),10,IF(AND('INPUT and DIAGNOSIS'!C82&lt;68,'INPUT and DIAGNOSIS'!D82&lt;8),8,'INPUT and DIAGNOSIS'!D82)))</f>
        <v/>
      </c>
      <c r="E376" s="21" t="str">
        <f>IF('INPUT and DIAGNOSIS'!E82="","",IF('INPUT and DIAGNOSIS'!E82="M",0,IF('INPUT and DIAGNOSIS'!E82="F",1,"Missing/Wrong")))</f>
        <v/>
      </c>
      <c r="F376" s="21" t="str">
        <f>IF('INPUT and DIAGNOSIS'!F82="","",'INPUT and DIAGNOSIS'!F82)</f>
        <v/>
      </c>
      <c r="G376" s="21" t="str">
        <f>IF('INPUT and DIAGNOSIS'!G82="","",'INPUT and DIAGNOSIS'!G82)</f>
        <v/>
      </c>
      <c r="H376" s="38" t="str">
        <f t="shared" si="259"/>
        <v/>
      </c>
      <c r="I376" s="49" t="str">
        <f>IF('INPUT and DIAGNOSIS'!D82="","",IF(AND('INPUT and DIAGNOSIS'!C82&lt;42,'INPUT and DIAGNOSIS'!D82&lt;10),10,IF(AND('INPUT and DIAGNOSIS'!C82&lt;68,'INPUT and DIAGNOSIS'!D82&lt;8),8,"")))</f>
        <v/>
      </c>
      <c r="J376" t="e">
        <f t="shared" si="260"/>
        <v>#VALUE!</v>
      </c>
      <c r="K376" t="e">
        <f t="shared" si="234"/>
        <v>#VALUE!</v>
      </c>
      <c r="L376" s="33" t="e">
        <f t="shared" si="235"/>
        <v>#VALUE!</v>
      </c>
      <c r="M376" t="e">
        <f t="shared" si="261"/>
        <v>#VALUE!</v>
      </c>
      <c r="O376" s="33" t="e">
        <f t="shared" si="262"/>
        <v>#VALUE!</v>
      </c>
      <c r="P376" s="33" t="e">
        <f t="shared" si="263"/>
        <v>#VALUE!</v>
      </c>
      <c r="Q376" s="33" t="e">
        <f t="shared" si="264"/>
        <v>#VALUE!</v>
      </c>
      <c r="S376" t="e">
        <f>'Parameters from R'!D$17+'Parameters from R'!D$18*Computation!$O376+'Parameters from R'!D$19*Computation!$P376+'Parameters from R'!D$20*Computation!$O376*Computation!$P376+'Parameters from R'!D$21*Computation!$Q376+'Parameters from R'!D$22*Computation!$O376*Computation!$Q376+'Parameters from R'!D$23*Computation!$P376*Computation!$Q376+'Parameters from R'!D$24*Computation!$O376*Computation!$P376*Computation!$Q376</f>
        <v>#VALUE!</v>
      </c>
      <c r="T376" t="e">
        <f>'Parameters from R'!E$17+'Parameters from R'!E$18*Computation!$O376+'Parameters from R'!E$19*Computation!$P376+'Parameters from R'!E$20*Computation!$O376*Computation!$P376+'Parameters from R'!E$21*Computation!$Q376+'Parameters from R'!E$22*Computation!$O376*Computation!$Q376+'Parameters from R'!E$23*Computation!$P376*Computation!$Q376+'Parameters from R'!E$24*Computation!$O376*Computation!$P376*Computation!$Q376</f>
        <v>#VALUE!</v>
      </c>
      <c r="U376" t="e">
        <f>'Parameters from R'!F$17+'Parameters from R'!F$18*Computation!$O376+'Parameters from R'!F$19*Computation!$P376+'Parameters from R'!F$20*Computation!$O376*Computation!$P376+'Parameters from R'!F$21*Computation!$Q376+'Parameters from R'!F$22*Computation!$O376*Computation!$Q376+'Parameters from R'!F$23*Computation!$P376*Computation!$Q376+'Parameters from R'!F$24*Computation!$O376*Computation!$P376*Computation!$Q376</f>
        <v>#VALUE!</v>
      </c>
      <c r="V376" t="e">
        <f t="shared" si="265"/>
        <v>#VALUE!</v>
      </c>
      <c r="W376" t="e">
        <f t="shared" si="266"/>
        <v>#VALUE!</v>
      </c>
      <c r="X376" t="e">
        <f t="shared" si="267"/>
        <v>#VALUE!</v>
      </c>
      <c r="Z376" s="21" t="str">
        <f>IF(F376="","",V376/'Parameters from R'!$D$25)</f>
        <v/>
      </c>
      <c r="AA376" s="21" t="str">
        <f t="shared" si="268"/>
        <v/>
      </c>
      <c r="AB376" s="21" t="str">
        <f t="shared" si="269"/>
        <v/>
      </c>
      <c r="AD376" s="21" t="str">
        <f>IF(G376="","",X376/'Parameters from R'!$F$25)</f>
        <v/>
      </c>
      <c r="AE376" s="21" t="str">
        <f t="shared" si="270"/>
        <v/>
      </c>
      <c r="AF376" s="21" t="str">
        <f t="shared" si="271"/>
        <v/>
      </c>
      <c r="AI376" s="49" t="str">
        <f t="shared" si="272"/>
        <v/>
      </c>
      <c r="AJ376" s="49" t="str">
        <f t="shared" si="273"/>
        <v/>
      </c>
      <c r="AL376" s="48" t="str">
        <f t="shared" si="274"/>
        <v/>
      </c>
      <c r="AM376" s="45" t="str">
        <f t="shared" si="236"/>
        <v/>
      </c>
      <c r="AO376" s="60" t="str">
        <f t="shared" si="237"/>
        <v/>
      </c>
      <c r="AP376" s="60" t="str">
        <f t="shared" si="238"/>
        <v/>
      </c>
      <c r="AQ376" s="21" t="str">
        <f t="shared" si="239"/>
        <v/>
      </c>
      <c r="AR376" s="21" t="str">
        <f t="shared" si="240"/>
        <v/>
      </c>
      <c r="AT376" s="55" t="str">
        <f t="shared" si="241"/>
        <v/>
      </c>
      <c r="AV376" s="55" t="str">
        <f t="shared" si="242"/>
        <v/>
      </c>
      <c r="AX376" s="55" t="str">
        <f t="shared" si="243"/>
        <v/>
      </c>
      <c r="AZ376" s="55" t="str">
        <f t="shared" si="244"/>
        <v/>
      </c>
      <c r="BB376" s="55" t="str">
        <f t="shared" si="245"/>
        <v/>
      </c>
      <c r="BD376" s="55" t="str">
        <f t="shared" si="246"/>
        <v/>
      </c>
      <c r="BF376" s="55" t="str">
        <f t="shared" si="247"/>
        <v/>
      </c>
      <c r="BH376" s="55" t="str">
        <f t="shared" si="248"/>
        <v/>
      </c>
      <c r="BJ376" s="56" t="str">
        <f t="shared" si="249"/>
        <v/>
      </c>
      <c r="BK376" s="57" t="str">
        <f t="shared" si="250"/>
        <v/>
      </c>
      <c r="BM376" s="57" t="str">
        <f t="shared" si="251"/>
        <v/>
      </c>
      <c r="BO376" s="57" t="str">
        <f t="shared" si="252"/>
        <v/>
      </c>
      <c r="BQ376" s="57" t="str">
        <f t="shared" si="253"/>
        <v/>
      </c>
      <c r="BS376" s="57" t="str">
        <f t="shared" si="254"/>
        <v/>
      </c>
      <c r="BU376" s="57" t="str">
        <f t="shared" si="255"/>
        <v/>
      </c>
      <c r="BW376" s="57" t="str">
        <f t="shared" si="256"/>
        <v/>
      </c>
      <c r="BY376" s="57" t="str">
        <f t="shared" si="257"/>
        <v/>
      </c>
      <c r="CA376" s="58" t="str">
        <f t="shared" si="258"/>
        <v/>
      </c>
      <c r="CB376" s="59" t="str">
        <f t="shared" si="275"/>
        <v/>
      </c>
      <c r="CG376" s="49" t="e">
        <f t="shared" si="276"/>
        <v>#N/A</v>
      </c>
      <c r="CH376" s="49" t="e">
        <f t="shared" si="277"/>
        <v>#N/A</v>
      </c>
      <c r="CJ376" s="49" t="e">
        <f t="shared" si="278"/>
        <v>#N/A</v>
      </c>
      <c r="CK376" s="49" t="e">
        <f t="shared" si="279"/>
        <v>#N/A</v>
      </c>
    </row>
    <row r="377" spans="2:89" x14ac:dyDescent="0.3">
      <c r="B377" s="21">
        <f>IF('INPUT and DIAGNOSIS'!B83="","",'INPUT and DIAGNOSIS'!B83)</f>
        <v>79</v>
      </c>
      <c r="C377" s="21" t="str">
        <f>IF('INPUT and DIAGNOSIS'!C83="","",'INPUT and DIAGNOSIS'!C83)</f>
        <v/>
      </c>
      <c r="D377" s="21" t="str">
        <f>IF('INPUT and DIAGNOSIS'!D83="","",IF(AND('INPUT and DIAGNOSIS'!C83&lt;42,'INPUT and DIAGNOSIS'!D83&lt;10),10,IF(AND('INPUT and DIAGNOSIS'!C83&lt;68,'INPUT and DIAGNOSIS'!D83&lt;8),8,'INPUT and DIAGNOSIS'!D83)))</f>
        <v/>
      </c>
      <c r="E377" s="21" t="str">
        <f>IF('INPUT and DIAGNOSIS'!E83="","",IF('INPUT and DIAGNOSIS'!E83="M",0,IF('INPUT and DIAGNOSIS'!E83="F",1,"Missing/Wrong")))</f>
        <v/>
      </c>
      <c r="F377" s="21" t="str">
        <f>IF('INPUT and DIAGNOSIS'!F83="","",'INPUT and DIAGNOSIS'!F83)</f>
        <v/>
      </c>
      <c r="G377" s="21" t="str">
        <f>IF('INPUT and DIAGNOSIS'!G83="","",'INPUT and DIAGNOSIS'!G83)</f>
        <v/>
      </c>
      <c r="H377" s="38" t="str">
        <f t="shared" si="259"/>
        <v/>
      </c>
      <c r="I377" s="49" t="str">
        <f>IF('INPUT and DIAGNOSIS'!D83="","",IF(AND('INPUT and DIAGNOSIS'!C83&lt;42,'INPUT and DIAGNOSIS'!D83&lt;10),10,IF(AND('INPUT and DIAGNOSIS'!C83&lt;68,'INPUT and DIAGNOSIS'!D83&lt;8),8,"")))</f>
        <v/>
      </c>
      <c r="J377" t="e">
        <f t="shared" si="260"/>
        <v>#VALUE!</v>
      </c>
      <c r="K377" t="e">
        <f t="shared" si="234"/>
        <v>#VALUE!</v>
      </c>
      <c r="L377" s="33" t="e">
        <f t="shared" si="235"/>
        <v>#VALUE!</v>
      </c>
      <c r="M377" t="e">
        <f t="shared" si="261"/>
        <v>#VALUE!</v>
      </c>
      <c r="O377" s="33" t="e">
        <f t="shared" si="262"/>
        <v>#VALUE!</v>
      </c>
      <c r="P377" s="33" t="e">
        <f t="shared" si="263"/>
        <v>#VALUE!</v>
      </c>
      <c r="Q377" s="33" t="e">
        <f t="shared" si="264"/>
        <v>#VALUE!</v>
      </c>
      <c r="S377" t="e">
        <f>'Parameters from R'!D$17+'Parameters from R'!D$18*Computation!$O377+'Parameters from R'!D$19*Computation!$P377+'Parameters from R'!D$20*Computation!$O377*Computation!$P377+'Parameters from R'!D$21*Computation!$Q377+'Parameters from R'!D$22*Computation!$O377*Computation!$Q377+'Parameters from R'!D$23*Computation!$P377*Computation!$Q377+'Parameters from R'!D$24*Computation!$O377*Computation!$P377*Computation!$Q377</f>
        <v>#VALUE!</v>
      </c>
      <c r="T377" t="e">
        <f>'Parameters from R'!E$17+'Parameters from R'!E$18*Computation!$O377+'Parameters from R'!E$19*Computation!$P377+'Parameters from R'!E$20*Computation!$O377*Computation!$P377+'Parameters from R'!E$21*Computation!$Q377+'Parameters from R'!E$22*Computation!$O377*Computation!$Q377+'Parameters from R'!E$23*Computation!$P377*Computation!$Q377+'Parameters from R'!E$24*Computation!$O377*Computation!$P377*Computation!$Q377</f>
        <v>#VALUE!</v>
      </c>
      <c r="U377" t="e">
        <f>'Parameters from R'!F$17+'Parameters from R'!F$18*Computation!$O377+'Parameters from R'!F$19*Computation!$P377+'Parameters from R'!F$20*Computation!$O377*Computation!$P377+'Parameters from R'!F$21*Computation!$Q377+'Parameters from R'!F$22*Computation!$O377*Computation!$Q377+'Parameters from R'!F$23*Computation!$P377*Computation!$Q377+'Parameters from R'!F$24*Computation!$O377*Computation!$P377*Computation!$Q377</f>
        <v>#VALUE!</v>
      </c>
      <c r="V377" t="e">
        <f t="shared" si="265"/>
        <v>#VALUE!</v>
      </c>
      <c r="W377" t="e">
        <f t="shared" si="266"/>
        <v>#VALUE!</v>
      </c>
      <c r="X377" t="e">
        <f t="shared" si="267"/>
        <v>#VALUE!</v>
      </c>
      <c r="Z377" s="21" t="str">
        <f>IF(F377="","",V377/'Parameters from R'!$D$25)</f>
        <v/>
      </c>
      <c r="AA377" s="21" t="str">
        <f t="shared" si="268"/>
        <v/>
      </c>
      <c r="AB377" s="21" t="str">
        <f t="shared" si="269"/>
        <v/>
      </c>
      <c r="AD377" s="21" t="str">
        <f>IF(G377="","",X377/'Parameters from R'!$F$25)</f>
        <v/>
      </c>
      <c r="AE377" s="21" t="str">
        <f t="shared" si="270"/>
        <v/>
      </c>
      <c r="AF377" s="21" t="str">
        <f t="shared" si="271"/>
        <v/>
      </c>
      <c r="AI377" s="49" t="str">
        <f t="shared" si="272"/>
        <v/>
      </c>
      <c r="AJ377" s="49" t="str">
        <f t="shared" si="273"/>
        <v/>
      </c>
      <c r="AL377" s="48" t="str">
        <f t="shared" si="274"/>
        <v/>
      </c>
      <c r="AM377" s="45" t="str">
        <f t="shared" si="236"/>
        <v/>
      </c>
      <c r="AO377" s="60" t="str">
        <f t="shared" si="237"/>
        <v/>
      </c>
      <c r="AP377" s="60" t="str">
        <f t="shared" si="238"/>
        <v/>
      </c>
      <c r="AQ377" s="21" t="str">
        <f t="shared" si="239"/>
        <v/>
      </c>
      <c r="AR377" s="21" t="str">
        <f t="shared" si="240"/>
        <v/>
      </c>
      <c r="AT377" s="55" t="str">
        <f t="shared" si="241"/>
        <v/>
      </c>
      <c r="AV377" s="55" t="str">
        <f t="shared" si="242"/>
        <v/>
      </c>
      <c r="AX377" s="55" t="str">
        <f t="shared" si="243"/>
        <v/>
      </c>
      <c r="AZ377" s="55" t="str">
        <f t="shared" si="244"/>
        <v/>
      </c>
      <c r="BB377" s="55" t="str">
        <f t="shared" si="245"/>
        <v/>
      </c>
      <c r="BD377" s="55" t="str">
        <f t="shared" si="246"/>
        <v/>
      </c>
      <c r="BF377" s="55" t="str">
        <f t="shared" si="247"/>
        <v/>
      </c>
      <c r="BH377" s="55" t="str">
        <f t="shared" si="248"/>
        <v/>
      </c>
      <c r="BJ377" s="56" t="str">
        <f t="shared" si="249"/>
        <v/>
      </c>
      <c r="BK377" s="57" t="str">
        <f t="shared" si="250"/>
        <v/>
      </c>
      <c r="BM377" s="57" t="str">
        <f t="shared" si="251"/>
        <v/>
      </c>
      <c r="BO377" s="57" t="str">
        <f t="shared" si="252"/>
        <v/>
      </c>
      <c r="BQ377" s="57" t="str">
        <f t="shared" si="253"/>
        <v/>
      </c>
      <c r="BS377" s="57" t="str">
        <f t="shared" si="254"/>
        <v/>
      </c>
      <c r="BU377" s="57" t="str">
        <f t="shared" si="255"/>
        <v/>
      </c>
      <c r="BW377" s="57" t="str">
        <f t="shared" si="256"/>
        <v/>
      </c>
      <c r="BY377" s="57" t="str">
        <f t="shared" si="257"/>
        <v/>
      </c>
      <c r="CA377" s="58" t="str">
        <f t="shared" si="258"/>
        <v/>
      </c>
      <c r="CB377" s="59" t="str">
        <f t="shared" si="275"/>
        <v/>
      </c>
      <c r="CG377" s="49" t="e">
        <f t="shared" si="276"/>
        <v>#N/A</v>
      </c>
      <c r="CH377" s="49" t="e">
        <f t="shared" si="277"/>
        <v>#N/A</v>
      </c>
      <c r="CJ377" s="49" t="e">
        <f t="shared" si="278"/>
        <v>#N/A</v>
      </c>
      <c r="CK377" s="49" t="e">
        <f t="shared" si="279"/>
        <v>#N/A</v>
      </c>
    </row>
    <row r="378" spans="2:89" x14ac:dyDescent="0.3">
      <c r="B378" s="21">
        <f>IF('INPUT and DIAGNOSIS'!B84="","",'INPUT and DIAGNOSIS'!B84)</f>
        <v>80</v>
      </c>
      <c r="C378" s="21" t="str">
        <f>IF('INPUT and DIAGNOSIS'!C84="","",'INPUT and DIAGNOSIS'!C84)</f>
        <v/>
      </c>
      <c r="D378" s="21" t="str">
        <f>IF('INPUT and DIAGNOSIS'!D84="","",IF(AND('INPUT and DIAGNOSIS'!C84&lt;42,'INPUT and DIAGNOSIS'!D84&lt;10),10,IF(AND('INPUT and DIAGNOSIS'!C84&lt;68,'INPUT and DIAGNOSIS'!D84&lt;8),8,'INPUT and DIAGNOSIS'!D84)))</f>
        <v/>
      </c>
      <c r="E378" s="21" t="str">
        <f>IF('INPUT and DIAGNOSIS'!E84="","",IF('INPUT and DIAGNOSIS'!E84="M",0,IF('INPUT and DIAGNOSIS'!E84="F",1,"Missing/Wrong")))</f>
        <v/>
      </c>
      <c r="F378" s="21" t="str">
        <f>IF('INPUT and DIAGNOSIS'!F84="","",'INPUT and DIAGNOSIS'!F84)</f>
        <v/>
      </c>
      <c r="G378" s="21" t="str">
        <f>IF('INPUT and DIAGNOSIS'!G84="","",'INPUT and DIAGNOSIS'!G84)</f>
        <v/>
      </c>
      <c r="H378" s="38" t="str">
        <f t="shared" si="259"/>
        <v/>
      </c>
      <c r="I378" s="49" t="str">
        <f>IF('INPUT and DIAGNOSIS'!D84="","",IF(AND('INPUT and DIAGNOSIS'!C84&lt;42,'INPUT and DIAGNOSIS'!D84&lt;10),10,IF(AND('INPUT and DIAGNOSIS'!C84&lt;68,'INPUT and DIAGNOSIS'!D84&lt;8),8,"")))</f>
        <v/>
      </c>
      <c r="J378" t="e">
        <f t="shared" si="260"/>
        <v>#VALUE!</v>
      </c>
      <c r="K378" t="e">
        <f t="shared" si="234"/>
        <v>#VALUE!</v>
      </c>
      <c r="L378" s="33" t="e">
        <f t="shared" si="235"/>
        <v>#VALUE!</v>
      </c>
      <c r="M378" t="e">
        <f t="shared" si="261"/>
        <v>#VALUE!</v>
      </c>
      <c r="O378" s="33" t="e">
        <f t="shared" si="262"/>
        <v>#VALUE!</v>
      </c>
      <c r="P378" s="33" t="e">
        <f t="shared" si="263"/>
        <v>#VALUE!</v>
      </c>
      <c r="Q378" s="33" t="e">
        <f t="shared" si="264"/>
        <v>#VALUE!</v>
      </c>
      <c r="S378" t="e">
        <f>'Parameters from R'!D$17+'Parameters from R'!D$18*Computation!$O378+'Parameters from R'!D$19*Computation!$P378+'Parameters from R'!D$20*Computation!$O378*Computation!$P378+'Parameters from R'!D$21*Computation!$Q378+'Parameters from R'!D$22*Computation!$O378*Computation!$Q378+'Parameters from R'!D$23*Computation!$P378*Computation!$Q378+'Parameters from R'!D$24*Computation!$O378*Computation!$P378*Computation!$Q378</f>
        <v>#VALUE!</v>
      </c>
      <c r="T378" t="e">
        <f>'Parameters from R'!E$17+'Parameters from R'!E$18*Computation!$O378+'Parameters from R'!E$19*Computation!$P378+'Parameters from R'!E$20*Computation!$O378*Computation!$P378+'Parameters from R'!E$21*Computation!$Q378+'Parameters from R'!E$22*Computation!$O378*Computation!$Q378+'Parameters from R'!E$23*Computation!$P378*Computation!$Q378+'Parameters from R'!E$24*Computation!$O378*Computation!$P378*Computation!$Q378</f>
        <v>#VALUE!</v>
      </c>
      <c r="U378" t="e">
        <f>'Parameters from R'!F$17+'Parameters from R'!F$18*Computation!$O378+'Parameters from R'!F$19*Computation!$P378+'Parameters from R'!F$20*Computation!$O378*Computation!$P378+'Parameters from R'!F$21*Computation!$Q378+'Parameters from R'!F$22*Computation!$O378*Computation!$Q378+'Parameters from R'!F$23*Computation!$P378*Computation!$Q378+'Parameters from R'!F$24*Computation!$O378*Computation!$P378*Computation!$Q378</f>
        <v>#VALUE!</v>
      </c>
      <c r="V378" t="e">
        <f t="shared" si="265"/>
        <v>#VALUE!</v>
      </c>
      <c r="W378" t="e">
        <f t="shared" si="266"/>
        <v>#VALUE!</v>
      </c>
      <c r="X378" t="e">
        <f t="shared" si="267"/>
        <v>#VALUE!</v>
      </c>
      <c r="Z378" s="21" t="str">
        <f>IF(F378="","",V378/'Parameters from R'!$D$25)</f>
        <v/>
      </c>
      <c r="AA378" s="21" t="str">
        <f t="shared" si="268"/>
        <v/>
      </c>
      <c r="AB378" s="21" t="str">
        <f t="shared" si="269"/>
        <v/>
      </c>
      <c r="AD378" s="21" t="str">
        <f>IF(G378="","",X378/'Parameters from R'!$F$25)</f>
        <v/>
      </c>
      <c r="AE378" s="21" t="str">
        <f t="shared" si="270"/>
        <v/>
      </c>
      <c r="AF378" s="21" t="str">
        <f t="shared" si="271"/>
        <v/>
      </c>
      <c r="AI378" s="49" t="str">
        <f t="shared" si="272"/>
        <v/>
      </c>
      <c r="AJ378" s="49" t="str">
        <f t="shared" si="273"/>
        <v/>
      </c>
      <c r="AL378" s="48" t="str">
        <f t="shared" si="274"/>
        <v/>
      </c>
      <c r="AM378" s="45" t="str">
        <f t="shared" si="236"/>
        <v/>
      </c>
      <c r="AO378" s="60" t="str">
        <f t="shared" si="237"/>
        <v/>
      </c>
      <c r="AP378" s="60" t="str">
        <f t="shared" si="238"/>
        <v/>
      </c>
      <c r="AQ378" s="21" t="str">
        <f t="shared" si="239"/>
        <v/>
      </c>
      <c r="AR378" s="21" t="str">
        <f t="shared" si="240"/>
        <v/>
      </c>
      <c r="AT378" s="55" t="str">
        <f t="shared" si="241"/>
        <v/>
      </c>
      <c r="AV378" s="55" t="str">
        <f t="shared" si="242"/>
        <v/>
      </c>
      <c r="AX378" s="55" t="str">
        <f t="shared" si="243"/>
        <v/>
      </c>
      <c r="AZ378" s="55" t="str">
        <f t="shared" si="244"/>
        <v/>
      </c>
      <c r="BB378" s="55" t="str">
        <f t="shared" si="245"/>
        <v/>
      </c>
      <c r="BD378" s="55" t="str">
        <f t="shared" si="246"/>
        <v/>
      </c>
      <c r="BF378" s="55" t="str">
        <f t="shared" si="247"/>
        <v/>
      </c>
      <c r="BH378" s="55" t="str">
        <f t="shared" si="248"/>
        <v/>
      </c>
      <c r="BJ378" s="56" t="str">
        <f t="shared" si="249"/>
        <v/>
      </c>
      <c r="BK378" s="57" t="str">
        <f t="shared" si="250"/>
        <v/>
      </c>
      <c r="BM378" s="57" t="str">
        <f t="shared" si="251"/>
        <v/>
      </c>
      <c r="BO378" s="57" t="str">
        <f t="shared" si="252"/>
        <v/>
      </c>
      <c r="BQ378" s="57" t="str">
        <f t="shared" si="253"/>
        <v/>
      </c>
      <c r="BS378" s="57" t="str">
        <f t="shared" si="254"/>
        <v/>
      </c>
      <c r="BU378" s="57" t="str">
        <f t="shared" si="255"/>
        <v/>
      </c>
      <c r="BW378" s="57" t="str">
        <f t="shared" si="256"/>
        <v/>
      </c>
      <c r="BY378" s="57" t="str">
        <f t="shared" si="257"/>
        <v/>
      </c>
      <c r="CA378" s="58" t="str">
        <f t="shared" si="258"/>
        <v/>
      </c>
      <c r="CB378" s="59" t="str">
        <f t="shared" si="275"/>
        <v/>
      </c>
      <c r="CG378" s="49" t="e">
        <f t="shared" si="276"/>
        <v>#N/A</v>
      </c>
      <c r="CH378" s="49" t="e">
        <f t="shared" si="277"/>
        <v>#N/A</v>
      </c>
      <c r="CJ378" s="49" t="e">
        <f t="shared" si="278"/>
        <v>#N/A</v>
      </c>
      <c r="CK378" s="49" t="e">
        <f t="shared" si="279"/>
        <v>#N/A</v>
      </c>
    </row>
    <row r="379" spans="2:89" x14ac:dyDescent="0.3">
      <c r="B379" s="21">
        <f>IF('INPUT and DIAGNOSIS'!B85="","",'INPUT and DIAGNOSIS'!B85)</f>
        <v>81</v>
      </c>
      <c r="C379" s="21" t="str">
        <f>IF('INPUT and DIAGNOSIS'!C85="","",'INPUT and DIAGNOSIS'!C85)</f>
        <v/>
      </c>
      <c r="D379" s="21" t="str">
        <f>IF('INPUT and DIAGNOSIS'!D85="","",IF(AND('INPUT and DIAGNOSIS'!C85&lt;42,'INPUT and DIAGNOSIS'!D85&lt;10),10,IF(AND('INPUT and DIAGNOSIS'!C85&lt;68,'INPUT and DIAGNOSIS'!D85&lt;8),8,'INPUT and DIAGNOSIS'!D85)))</f>
        <v/>
      </c>
      <c r="E379" s="21" t="str">
        <f>IF('INPUT and DIAGNOSIS'!E85="","",IF('INPUT and DIAGNOSIS'!E85="M",0,IF('INPUT and DIAGNOSIS'!E85="F",1,"Missing/Wrong")))</f>
        <v/>
      </c>
      <c r="F379" s="21" t="str">
        <f>IF('INPUT and DIAGNOSIS'!F85="","",'INPUT and DIAGNOSIS'!F85)</f>
        <v/>
      </c>
      <c r="G379" s="21" t="str">
        <f>IF('INPUT and DIAGNOSIS'!G85="","",'INPUT and DIAGNOSIS'!G85)</f>
        <v/>
      </c>
      <c r="H379" s="38" t="str">
        <f t="shared" si="259"/>
        <v/>
      </c>
      <c r="I379" s="49" t="str">
        <f>IF('INPUT and DIAGNOSIS'!D85="","",IF(AND('INPUT and DIAGNOSIS'!C85&lt;42,'INPUT and DIAGNOSIS'!D85&lt;10),10,IF(AND('INPUT and DIAGNOSIS'!C85&lt;68,'INPUT and DIAGNOSIS'!D85&lt;8),8,"")))</f>
        <v/>
      </c>
      <c r="J379" t="e">
        <f t="shared" si="260"/>
        <v>#VALUE!</v>
      </c>
      <c r="K379" t="e">
        <f t="shared" si="234"/>
        <v>#VALUE!</v>
      </c>
      <c r="L379" s="33" t="e">
        <f t="shared" si="235"/>
        <v>#VALUE!</v>
      </c>
      <c r="M379" t="e">
        <f t="shared" si="261"/>
        <v>#VALUE!</v>
      </c>
      <c r="O379" s="33" t="e">
        <f t="shared" si="262"/>
        <v>#VALUE!</v>
      </c>
      <c r="P379" s="33" t="e">
        <f t="shared" si="263"/>
        <v>#VALUE!</v>
      </c>
      <c r="Q379" s="33" t="e">
        <f t="shared" si="264"/>
        <v>#VALUE!</v>
      </c>
      <c r="S379" t="e">
        <f>'Parameters from R'!D$17+'Parameters from R'!D$18*Computation!$O379+'Parameters from R'!D$19*Computation!$P379+'Parameters from R'!D$20*Computation!$O379*Computation!$P379+'Parameters from R'!D$21*Computation!$Q379+'Parameters from R'!D$22*Computation!$O379*Computation!$Q379+'Parameters from R'!D$23*Computation!$P379*Computation!$Q379+'Parameters from R'!D$24*Computation!$O379*Computation!$P379*Computation!$Q379</f>
        <v>#VALUE!</v>
      </c>
      <c r="T379" t="e">
        <f>'Parameters from R'!E$17+'Parameters from R'!E$18*Computation!$O379+'Parameters from R'!E$19*Computation!$P379+'Parameters from R'!E$20*Computation!$O379*Computation!$P379+'Parameters from R'!E$21*Computation!$Q379+'Parameters from R'!E$22*Computation!$O379*Computation!$Q379+'Parameters from R'!E$23*Computation!$P379*Computation!$Q379+'Parameters from R'!E$24*Computation!$O379*Computation!$P379*Computation!$Q379</f>
        <v>#VALUE!</v>
      </c>
      <c r="U379" t="e">
        <f>'Parameters from R'!F$17+'Parameters from R'!F$18*Computation!$O379+'Parameters from R'!F$19*Computation!$P379+'Parameters from R'!F$20*Computation!$O379*Computation!$P379+'Parameters from R'!F$21*Computation!$Q379+'Parameters from R'!F$22*Computation!$O379*Computation!$Q379+'Parameters from R'!F$23*Computation!$P379*Computation!$Q379+'Parameters from R'!F$24*Computation!$O379*Computation!$P379*Computation!$Q379</f>
        <v>#VALUE!</v>
      </c>
      <c r="V379" t="e">
        <f t="shared" si="265"/>
        <v>#VALUE!</v>
      </c>
      <c r="W379" t="e">
        <f t="shared" si="266"/>
        <v>#VALUE!</v>
      </c>
      <c r="X379" t="e">
        <f t="shared" si="267"/>
        <v>#VALUE!</v>
      </c>
      <c r="Z379" s="21" t="str">
        <f>IF(F379="","",V379/'Parameters from R'!$D$25)</f>
        <v/>
      </c>
      <c r="AA379" s="21" t="str">
        <f t="shared" si="268"/>
        <v/>
      </c>
      <c r="AB379" s="21" t="str">
        <f t="shared" si="269"/>
        <v/>
      </c>
      <c r="AD379" s="21" t="str">
        <f>IF(G379="","",X379/'Parameters from R'!$F$25)</f>
        <v/>
      </c>
      <c r="AE379" s="21" t="str">
        <f t="shared" si="270"/>
        <v/>
      </c>
      <c r="AF379" s="21" t="str">
        <f t="shared" si="271"/>
        <v/>
      </c>
      <c r="AI379" s="49" t="str">
        <f t="shared" si="272"/>
        <v/>
      </c>
      <c r="AJ379" s="49" t="str">
        <f t="shared" si="273"/>
        <v/>
      </c>
      <c r="AL379" s="48" t="str">
        <f t="shared" si="274"/>
        <v/>
      </c>
      <c r="AM379" s="45" t="str">
        <f t="shared" si="236"/>
        <v/>
      </c>
      <c r="AO379" s="60" t="str">
        <f t="shared" si="237"/>
        <v/>
      </c>
      <c r="AP379" s="60" t="str">
        <f t="shared" si="238"/>
        <v/>
      </c>
      <c r="AQ379" s="21" t="str">
        <f t="shared" si="239"/>
        <v/>
      </c>
      <c r="AR379" s="21" t="str">
        <f t="shared" si="240"/>
        <v/>
      </c>
      <c r="AT379" s="55" t="str">
        <f t="shared" si="241"/>
        <v/>
      </c>
      <c r="AV379" s="55" t="str">
        <f t="shared" si="242"/>
        <v/>
      </c>
      <c r="AX379" s="55" t="str">
        <f t="shared" si="243"/>
        <v/>
      </c>
      <c r="AZ379" s="55" t="str">
        <f t="shared" si="244"/>
        <v/>
      </c>
      <c r="BB379" s="55" t="str">
        <f t="shared" si="245"/>
        <v/>
      </c>
      <c r="BD379" s="55" t="str">
        <f t="shared" si="246"/>
        <v/>
      </c>
      <c r="BF379" s="55" t="str">
        <f t="shared" si="247"/>
        <v/>
      </c>
      <c r="BH379" s="55" t="str">
        <f t="shared" si="248"/>
        <v/>
      </c>
      <c r="BJ379" s="56" t="str">
        <f t="shared" si="249"/>
        <v/>
      </c>
      <c r="BK379" s="57" t="str">
        <f t="shared" si="250"/>
        <v/>
      </c>
      <c r="BM379" s="57" t="str">
        <f t="shared" si="251"/>
        <v/>
      </c>
      <c r="BO379" s="57" t="str">
        <f t="shared" si="252"/>
        <v/>
      </c>
      <c r="BQ379" s="57" t="str">
        <f t="shared" si="253"/>
        <v/>
      </c>
      <c r="BS379" s="57" t="str">
        <f t="shared" si="254"/>
        <v/>
      </c>
      <c r="BU379" s="57" t="str">
        <f t="shared" si="255"/>
        <v/>
      </c>
      <c r="BW379" s="57" t="str">
        <f t="shared" si="256"/>
        <v/>
      </c>
      <c r="BY379" s="57" t="str">
        <f t="shared" si="257"/>
        <v/>
      </c>
      <c r="CA379" s="58" t="str">
        <f t="shared" si="258"/>
        <v/>
      </c>
      <c r="CB379" s="59" t="str">
        <f t="shared" si="275"/>
        <v/>
      </c>
      <c r="CG379" s="49" t="e">
        <f t="shared" si="276"/>
        <v>#N/A</v>
      </c>
      <c r="CH379" s="49" t="e">
        <f t="shared" si="277"/>
        <v>#N/A</v>
      </c>
      <c r="CJ379" s="49" t="e">
        <f t="shared" si="278"/>
        <v>#N/A</v>
      </c>
      <c r="CK379" s="49" t="e">
        <f t="shared" si="279"/>
        <v>#N/A</v>
      </c>
    </row>
    <row r="380" spans="2:89" x14ac:dyDescent="0.3">
      <c r="B380" s="21">
        <f>IF('INPUT and DIAGNOSIS'!B86="","",'INPUT and DIAGNOSIS'!B86)</f>
        <v>82</v>
      </c>
      <c r="C380" s="21" t="str">
        <f>IF('INPUT and DIAGNOSIS'!C86="","",'INPUT and DIAGNOSIS'!C86)</f>
        <v/>
      </c>
      <c r="D380" s="21" t="str">
        <f>IF('INPUT and DIAGNOSIS'!D86="","",IF(AND('INPUT and DIAGNOSIS'!C86&lt;42,'INPUT and DIAGNOSIS'!D86&lt;10),10,IF(AND('INPUT and DIAGNOSIS'!C86&lt;68,'INPUT and DIAGNOSIS'!D86&lt;8),8,'INPUT and DIAGNOSIS'!D86)))</f>
        <v/>
      </c>
      <c r="E380" s="21" t="str">
        <f>IF('INPUT and DIAGNOSIS'!E86="","",IF('INPUT and DIAGNOSIS'!E86="M",0,IF('INPUT and DIAGNOSIS'!E86="F",1,"Missing/Wrong")))</f>
        <v/>
      </c>
      <c r="F380" s="21" t="str">
        <f>IF('INPUT and DIAGNOSIS'!F86="","",'INPUT and DIAGNOSIS'!F86)</f>
        <v/>
      </c>
      <c r="G380" s="21" t="str">
        <f>IF('INPUT and DIAGNOSIS'!G86="","",'INPUT and DIAGNOSIS'!G86)</f>
        <v/>
      </c>
      <c r="H380" s="38" t="str">
        <f t="shared" si="259"/>
        <v/>
      </c>
      <c r="I380" s="49" t="str">
        <f>IF('INPUT and DIAGNOSIS'!D86="","",IF(AND('INPUT and DIAGNOSIS'!C86&lt;42,'INPUT and DIAGNOSIS'!D86&lt;10),10,IF(AND('INPUT and DIAGNOSIS'!C86&lt;68,'INPUT and DIAGNOSIS'!D86&lt;8),8,"")))</f>
        <v/>
      </c>
      <c r="J380" t="e">
        <f t="shared" si="260"/>
        <v>#VALUE!</v>
      </c>
      <c r="K380" t="e">
        <f t="shared" si="234"/>
        <v>#VALUE!</v>
      </c>
      <c r="L380" s="33" t="e">
        <f t="shared" si="235"/>
        <v>#VALUE!</v>
      </c>
      <c r="M380" t="e">
        <f t="shared" si="261"/>
        <v>#VALUE!</v>
      </c>
      <c r="O380" s="33" t="e">
        <f t="shared" si="262"/>
        <v>#VALUE!</v>
      </c>
      <c r="P380" s="33" t="e">
        <f t="shared" si="263"/>
        <v>#VALUE!</v>
      </c>
      <c r="Q380" s="33" t="e">
        <f t="shared" si="264"/>
        <v>#VALUE!</v>
      </c>
      <c r="S380" t="e">
        <f>'Parameters from R'!D$17+'Parameters from R'!D$18*Computation!$O380+'Parameters from R'!D$19*Computation!$P380+'Parameters from R'!D$20*Computation!$O380*Computation!$P380+'Parameters from R'!D$21*Computation!$Q380+'Parameters from R'!D$22*Computation!$O380*Computation!$Q380+'Parameters from R'!D$23*Computation!$P380*Computation!$Q380+'Parameters from R'!D$24*Computation!$O380*Computation!$P380*Computation!$Q380</f>
        <v>#VALUE!</v>
      </c>
      <c r="T380" t="e">
        <f>'Parameters from R'!E$17+'Parameters from R'!E$18*Computation!$O380+'Parameters from R'!E$19*Computation!$P380+'Parameters from R'!E$20*Computation!$O380*Computation!$P380+'Parameters from R'!E$21*Computation!$Q380+'Parameters from R'!E$22*Computation!$O380*Computation!$Q380+'Parameters from R'!E$23*Computation!$P380*Computation!$Q380+'Parameters from R'!E$24*Computation!$O380*Computation!$P380*Computation!$Q380</f>
        <v>#VALUE!</v>
      </c>
      <c r="U380" t="e">
        <f>'Parameters from R'!F$17+'Parameters from R'!F$18*Computation!$O380+'Parameters from R'!F$19*Computation!$P380+'Parameters from R'!F$20*Computation!$O380*Computation!$P380+'Parameters from R'!F$21*Computation!$Q380+'Parameters from R'!F$22*Computation!$O380*Computation!$Q380+'Parameters from R'!F$23*Computation!$P380*Computation!$Q380+'Parameters from R'!F$24*Computation!$O380*Computation!$P380*Computation!$Q380</f>
        <v>#VALUE!</v>
      </c>
      <c r="V380" t="e">
        <f t="shared" si="265"/>
        <v>#VALUE!</v>
      </c>
      <c r="W380" t="e">
        <f t="shared" si="266"/>
        <v>#VALUE!</v>
      </c>
      <c r="X380" t="e">
        <f t="shared" si="267"/>
        <v>#VALUE!</v>
      </c>
      <c r="Z380" s="21" t="str">
        <f>IF(F380="","",V380/'Parameters from R'!$D$25)</f>
        <v/>
      </c>
      <c r="AA380" s="21" t="str">
        <f t="shared" si="268"/>
        <v/>
      </c>
      <c r="AB380" s="21" t="str">
        <f t="shared" si="269"/>
        <v/>
      </c>
      <c r="AD380" s="21" t="str">
        <f>IF(G380="","",X380/'Parameters from R'!$F$25)</f>
        <v/>
      </c>
      <c r="AE380" s="21" t="str">
        <f t="shared" si="270"/>
        <v/>
      </c>
      <c r="AF380" s="21" t="str">
        <f t="shared" si="271"/>
        <v/>
      </c>
      <c r="AI380" s="49" t="str">
        <f t="shared" si="272"/>
        <v/>
      </c>
      <c r="AJ380" s="49" t="str">
        <f t="shared" si="273"/>
        <v/>
      </c>
      <c r="AL380" s="48" t="str">
        <f t="shared" si="274"/>
        <v/>
      </c>
      <c r="AM380" s="45" t="str">
        <f t="shared" si="236"/>
        <v/>
      </c>
      <c r="AO380" s="60" t="str">
        <f t="shared" si="237"/>
        <v/>
      </c>
      <c r="AP380" s="60" t="str">
        <f t="shared" si="238"/>
        <v/>
      </c>
      <c r="AQ380" s="21" t="str">
        <f t="shared" si="239"/>
        <v/>
      </c>
      <c r="AR380" s="21" t="str">
        <f t="shared" si="240"/>
        <v/>
      </c>
      <c r="AT380" s="55" t="str">
        <f t="shared" si="241"/>
        <v/>
      </c>
      <c r="AV380" s="55" t="str">
        <f t="shared" si="242"/>
        <v/>
      </c>
      <c r="AX380" s="55" t="str">
        <f t="shared" si="243"/>
        <v/>
      </c>
      <c r="AZ380" s="55" t="str">
        <f t="shared" si="244"/>
        <v/>
      </c>
      <c r="BB380" s="55" t="str">
        <f t="shared" si="245"/>
        <v/>
      </c>
      <c r="BD380" s="55" t="str">
        <f t="shared" si="246"/>
        <v/>
      </c>
      <c r="BF380" s="55" t="str">
        <f t="shared" si="247"/>
        <v/>
      </c>
      <c r="BH380" s="55" t="str">
        <f t="shared" si="248"/>
        <v/>
      </c>
      <c r="BJ380" s="56" t="str">
        <f t="shared" si="249"/>
        <v/>
      </c>
      <c r="BK380" s="57" t="str">
        <f t="shared" si="250"/>
        <v/>
      </c>
      <c r="BM380" s="57" t="str">
        <f t="shared" si="251"/>
        <v/>
      </c>
      <c r="BO380" s="57" t="str">
        <f t="shared" si="252"/>
        <v/>
      </c>
      <c r="BQ380" s="57" t="str">
        <f t="shared" si="253"/>
        <v/>
      </c>
      <c r="BS380" s="57" t="str">
        <f t="shared" si="254"/>
        <v/>
      </c>
      <c r="BU380" s="57" t="str">
        <f t="shared" si="255"/>
        <v/>
      </c>
      <c r="BW380" s="57" t="str">
        <f t="shared" si="256"/>
        <v/>
      </c>
      <c r="BY380" s="57" t="str">
        <f t="shared" si="257"/>
        <v/>
      </c>
      <c r="CA380" s="58" t="str">
        <f t="shared" si="258"/>
        <v/>
      </c>
      <c r="CB380" s="59" t="str">
        <f t="shared" si="275"/>
        <v/>
      </c>
      <c r="CG380" s="49" t="e">
        <f t="shared" si="276"/>
        <v>#N/A</v>
      </c>
      <c r="CH380" s="49" t="e">
        <f t="shared" si="277"/>
        <v>#N/A</v>
      </c>
      <c r="CJ380" s="49" t="e">
        <f t="shared" si="278"/>
        <v>#N/A</v>
      </c>
      <c r="CK380" s="49" t="e">
        <f t="shared" si="279"/>
        <v>#N/A</v>
      </c>
    </row>
    <row r="381" spans="2:89" x14ac:dyDescent="0.3">
      <c r="B381" s="21">
        <f>IF('INPUT and DIAGNOSIS'!B87="","",'INPUT and DIAGNOSIS'!B87)</f>
        <v>83</v>
      </c>
      <c r="C381" s="21" t="str">
        <f>IF('INPUT and DIAGNOSIS'!C87="","",'INPUT and DIAGNOSIS'!C87)</f>
        <v/>
      </c>
      <c r="D381" s="21" t="str">
        <f>IF('INPUT and DIAGNOSIS'!D87="","",IF(AND('INPUT and DIAGNOSIS'!C87&lt;42,'INPUT and DIAGNOSIS'!D87&lt;10),10,IF(AND('INPUT and DIAGNOSIS'!C87&lt;68,'INPUT and DIAGNOSIS'!D87&lt;8),8,'INPUT and DIAGNOSIS'!D87)))</f>
        <v/>
      </c>
      <c r="E381" s="21" t="str">
        <f>IF('INPUT and DIAGNOSIS'!E87="","",IF('INPUT and DIAGNOSIS'!E87="M",0,IF('INPUT and DIAGNOSIS'!E87="F",1,"Missing/Wrong")))</f>
        <v/>
      </c>
      <c r="F381" s="21" t="str">
        <f>IF('INPUT and DIAGNOSIS'!F87="","",'INPUT and DIAGNOSIS'!F87)</f>
        <v/>
      </c>
      <c r="G381" s="21" t="str">
        <f>IF('INPUT and DIAGNOSIS'!G87="","",'INPUT and DIAGNOSIS'!G87)</f>
        <v/>
      </c>
      <c r="H381" s="38" t="str">
        <f t="shared" si="259"/>
        <v/>
      </c>
      <c r="I381" s="49" t="str">
        <f>IF('INPUT and DIAGNOSIS'!D87="","",IF(AND('INPUT and DIAGNOSIS'!C87&lt;42,'INPUT and DIAGNOSIS'!D87&lt;10),10,IF(AND('INPUT and DIAGNOSIS'!C87&lt;68,'INPUT and DIAGNOSIS'!D87&lt;8),8,"")))</f>
        <v/>
      </c>
      <c r="J381" t="e">
        <f t="shared" si="260"/>
        <v>#VALUE!</v>
      </c>
      <c r="K381" t="e">
        <f t="shared" si="234"/>
        <v>#VALUE!</v>
      </c>
      <c r="L381" s="33" t="e">
        <f t="shared" si="235"/>
        <v>#VALUE!</v>
      </c>
      <c r="M381" t="e">
        <f t="shared" si="261"/>
        <v>#VALUE!</v>
      </c>
      <c r="O381" s="33" t="e">
        <f t="shared" si="262"/>
        <v>#VALUE!</v>
      </c>
      <c r="P381" s="33" t="e">
        <f t="shared" si="263"/>
        <v>#VALUE!</v>
      </c>
      <c r="Q381" s="33" t="e">
        <f t="shared" si="264"/>
        <v>#VALUE!</v>
      </c>
      <c r="S381" t="e">
        <f>'Parameters from R'!D$17+'Parameters from R'!D$18*Computation!$O381+'Parameters from R'!D$19*Computation!$P381+'Parameters from R'!D$20*Computation!$O381*Computation!$P381+'Parameters from R'!D$21*Computation!$Q381+'Parameters from R'!D$22*Computation!$O381*Computation!$Q381+'Parameters from R'!D$23*Computation!$P381*Computation!$Q381+'Parameters from R'!D$24*Computation!$O381*Computation!$P381*Computation!$Q381</f>
        <v>#VALUE!</v>
      </c>
      <c r="T381" t="e">
        <f>'Parameters from R'!E$17+'Parameters from R'!E$18*Computation!$O381+'Parameters from R'!E$19*Computation!$P381+'Parameters from R'!E$20*Computation!$O381*Computation!$P381+'Parameters from R'!E$21*Computation!$Q381+'Parameters from R'!E$22*Computation!$O381*Computation!$Q381+'Parameters from R'!E$23*Computation!$P381*Computation!$Q381+'Parameters from R'!E$24*Computation!$O381*Computation!$P381*Computation!$Q381</f>
        <v>#VALUE!</v>
      </c>
      <c r="U381" t="e">
        <f>'Parameters from R'!F$17+'Parameters from R'!F$18*Computation!$O381+'Parameters from R'!F$19*Computation!$P381+'Parameters from R'!F$20*Computation!$O381*Computation!$P381+'Parameters from R'!F$21*Computation!$Q381+'Parameters from R'!F$22*Computation!$O381*Computation!$Q381+'Parameters from R'!F$23*Computation!$P381*Computation!$Q381+'Parameters from R'!F$24*Computation!$O381*Computation!$P381*Computation!$Q381</f>
        <v>#VALUE!</v>
      </c>
      <c r="V381" t="e">
        <f t="shared" si="265"/>
        <v>#VALUE!</v>
      </c>
      <c r="W381" t="e">
        <f t="shared" si="266"/>
        <v>#VALUE!</v>
      </c>
      <c r="X381" t="e">
        <f t="shared" si="267"/>
        <v>#VALUE!</v>
      </c>
      <c r="Z381" s="21" t="str">
        <f>IF(F381="","",V381/'Parameters from R'!$D$25)</f>
        <v/>
      </c>
      <c r="AA381" s="21" t="str">
        <f t="shared" si="268"/>
        <v/>
      </c>
      <c r="AB381" s="21" t="str">
        <f t="shared" si="269"/>
        <v/>
      </c>
      <c r="AD381" s="21" t="str">
        <f>IF(G381="","",X381/'Parameters from R'!$F$25)</f>
        <v/>
      </c>
      <c r="AE381" s="21" t="str">
        <f t="shared" si="270"/>
        <v/>
      </c>
      <c r="AF381" s="21" t="str">
        <f t="shared" si="271"/>
        <v/>
      </c>
      <c r="AI381" s="49" t="str">
        <f t="shared" si="272"/>
        <v/>
      </c>
      <c r="AJ381" s="49" t="str">
        <f t="shared" si="273"/>
        <v/>
      </c>
      <c r="AL381" s="48" t="str">
        <f t="shared" si="274"/>
        <v/>
      </c>
      <c r="AM381" s="45" t="str">
        <f t="shared" si="236"/>
        <v/>
      </c>
      <c r="AO381" s="60" t="str">
        <f t="shared" si="237"/>
        <v/>
      </c>
      <c r="AP381" s="60" t="str">
        <f t="shared" si="238"/>
        <v/>
      </c>
      <c r="AQ381" s="21" t="str">
        <f t="shared" si="239"/>
        <v/>
      </c>
      <c r="AR381" s="21" t="str">
        <f t="shared" si="240"/>
        <v/>
      </c>
      <c r="AT381" s="55" t="str">
        <f t="shared" si="241"/>
        <v/>
      </c>
      <c r="AV381" s="55" t="str">
        <f t="shared" si="242"/>
        <v/>
      </c>
      <c r="AX381" s="55" t="str">
        <f t="shared" si="243"/>
        <v/>
      </c>
      <c r="AZ381" s="55" t="str">
        <f t="shared" si="244"/>
        <v/>
      </c>
      <c r="BB381" s="55" t="str">
        <f t="shared" si="245"/>
        <v/>
      </c>
      <c r="BD381" s="55" t="str">
        <f t="shared" si="246"/>
        <v/>
      </c>
      <c r="BF381" s="55" t="str">
        <f t="shared" si="247"/>
        <v/>
      </c>
      <c r="BH381" s="55" t="str">
        <f t="shared" si="248"/>
        <v/>
      </c>
      <c r="BJ381" s="56" t="str">
        <f t="shared" si="249"/>
        <v/>
      </c>
      <c r="BK381" s="57" t="str">
        <f t="shared" si="250"/>
        <v/>
      </c>
      <c r="BM381" s="57" t="str">
        <f t="shared" si="251"/>
        <v/>
      </c>
      <c r="BO381" s="57" t="str">
        <f t="shared" si="252"/>
        <v/>
      </c>
      <c r="BQ381" s="57" t="str">
        <f t="shared" si="253"/>
        <v/>
      </c>
      <c r="BS381" s="57" t="str">
        <f t="shared" si="254"/>
        <v/>
      </c>
      <c r="BU381" s="57" t="str">
        <f t="shared" si="255"/>
        <v/>
      </c>
      <c r="BW381" s="57" t="str">
        <f t="shared" si="256"/>
        <v/>
      </c>
      <c r="BY381" s="57" t="str">
        <f t="shared" si="257"/>
        <v/>
      </c>
      <c r="CA381" s="58" t="str">
        <f t="shared" si="258"/>
        <v/>
      </c>
      <c r="CB381" s="59" t="str">
        <f t="shared" si="275"/>
        <v/>
      </c>
      <c r="CG381" s="49" t="e">
        <f t="shared" si="276"/>
        <v>#N/A</v>
      </c>
      <c r="CH381" s="49" t="e">
        <f t="shared" si="277"/>
        <v>#N/A</v>
      </c>
      <c r="CJ381" s="49" t="e">
        <f t="shared" si="278"/>
        <v>#N/A</v>
      </c>
      <c r="CK381" s="49" t="e">
        <f t="shared" si="279"/>
        <v>#N/A</v>
      </c>
    </row>
    <row r="382" spans="2:89" x14ac:dyDescent="0.3">
      <c r="B382" s="21">
        <f>IF('INPUT and DIAGNOSIS'!B88="","",'INPUT and DIAGNOSIS'!B88)</f>
        <v>84</v>
      </c>
      <c r="C382" s="21" t="str">
        <f>IF('INPUT and DIAGNOSIS'!C88="","",'INPUT and DIAGNOSIS'!C88)</f>
        <v/>
      </c>
      <c r="D382" s="21" t="str">
        <f>IF('INPUT and DIAGNOSIS'!D88="","",IF(AND('INPUT and DIAGNOSIS'!C88&lt;42,'INPUT and DIAGNOSIS'!D88&lt;10),10,IF(AND('INPUT and DIAGNOSIS'!C88&lt;68,'INPUT and DIAGNOSIS'!D88&lt;8),8,'INPUT and DIAGNOSIS'!D88)))</f>
        <v/>
      </c>
      <c r="E382" s="21" t="str">
        <f>IF('INPUT and DIAGNOSIS'!E88="","",IF('INPUT and DIAGNOSIS'!E88="M",0,IF('INPUT and DIAGNOSIS'!E88="F",1,"Missing/Wrong")))</f>
        <v/>
      </c>
      <c r="F382" s="21" t="str">
        <f>IF('INPUT and DIAGNOSIS'!F88="","",'INPUT and DIAGNOSIS'!F88)</f>
        <v/>
      </c>
      <c r="G382" s="21" t="str">
        <f>IF('INPUT and DIAGNOSIS'!G88="","",'INPUT and DIAGNOSIS'!G88)</f>
        <v/>
      </c>
      <c r="H382" s="38" t="str">
        <f t="shared" si="259"/>
        <v/>
      </c>
      <c r="I382" s="49" t="str">
        <f>IF('INPUT and DIAGNOSIS'!D88="","",IF(AND('INPUT and DIAGNOSIS'!C88&lt;42,'INPUT and DIAGNOSIS'!D88&lt;10),10,IF(AND('INPUT and DIAGNOSIS'!C88&lt;68,'INPUT and DIAGNOSIS'!D88&lt;8),8,"")))</f>
        <v/>
      </c>
      <c r="J382" t="e">
        <f t="shared" si="260"/>
        <v>#VALUE!</v>
      </c>
      <c r="K382" t="e">
        <f t="shared" si="234"/>
        <v>#VALUE!</v>
      </c>
      <c r="L382" s="33" t="e">
        <f t="shared" si="235"/>
        <v>#VALUE!</v>
      </c>
      <c r="M382" t="e">
        <f t="shared" si="261"/>
        <v>#VALUE!</v>
      </c>
      <c r="O382" s="33" t="e">
        <f t="shared" si="262"/>
        <v>#VALUE!</v>
      </c>
      <c r="P382" s="33" t="e">
        <f t="shared" si="263"/>
        <v>#VALUE!</v>
      </c>
      <c r="Q382" s="33" t="e">
        <f t="shared" si="264"/>
        <v>#VALUE!</v>
      </c>
      <c r="S382" t="e">
        <f>'Parameters from R'!D$17+'Parameters from R'!D$18*Computation!$O382+'Parameters from R'!D$19*Computation!$P382+'Parameters from R'!D$20*Computation!$O382*Computation!$P382+'Parameters from R'!D$21*Computation!$Q382+'Parameters from R'!D$22*Computation!$O382*Computation!$Q382+'Parameters from R'!D$23*Computation!$P382*Computation!$Q382+'Parameters from R'!D$24*Computation!$O382*Computation!$P382*Computation!$Q382</f>
        <v>#VALUE!</v>
      </c>
      <c r="T382" t="e">
        <f>'Parameters from R'!E$17+'Parameters from R'!E$18*Computation!$O382+'Parameters from R'!E$19*Computation!$P382+'Parameters from R'!E$20*Computation!$O382*Computation!$P382+'Parameters from R'!E$21*Computation!$Q382+'Parameters from R'!E$22*Computation!$O382*Computation!$Q382+'Parameters from R'!E$23*Computation!$P382*Computation!$Q382+'Parameters from R'!E$24*Computation!$O382*Computation!$P382*Computation!$Q382</f>
        <v>#VALUE!</v>
      </c>
      <c r="U382" t="e">
        <f>'Parameters from R'!F$17+'Parameters from R'!F$18*Computation!$O382+'Parameters from R'!F$19*Computation!$P382+'Parameters from R'!F$20*Computation!$O382*Computation!$P382+'Parameters from R'!F$21*Computation!$Q382+'Parameters from R'!F$22*Computation!$O382*Computation!$Q382+'Parameters from R'!F$23*Computation!$P382*Computation!$Q382+'Parameters from R'!F$24*Computation!$O382*Computation!$P382*Computation!$Q382</f>
        <v>#VALUE!</v>
      </c>
      <c r="V382" t="e">
        <f t="shared" si="265"/>
        <v>#VALUE!</v>
      </c>
      <c r="W382" t="e">
        <f t="shared" si="266"/>
        <v>#VALUE!</v>
      </c>
      <c r="X382" t="e">
        <f t="shared" si="267"/>
        <v>#VALUE!</v>
      </c>
      <c r="Z382" s="21" t="str">
        <f>IF(F382="","",V382/'Parameters from R'!$D$25)</f>
        <v/>
      </c>
      <c r="AA382" s="21" t="str">
        <f t="shared" si="268"/>
        <v/>
      </c>
      <c r="AB382" s="21" t="str">
        <f t="shared" si="269"/>
        <v/>
      </c>
      <c r="AD382" s="21" t="str">
        <f>IF(G382="","",X382/'Parameters from R'!$F$25)</f>
        <v/>
      </c>
      <c r="AE382" s="21" t="str">
        <f t="shared" si="270"/>
        <v/>
      </c>
      <c r="AF382" s="21" t="str">
        <f t="shared" si="271"/>
        <v/>
      </c>
      <c r="AI382" s="49" t="str">
        <f t="shared" si="272"/>
        <v/>
      </c>
      <c r="AJ382" s="49" t="str">
        <f t="shared" si="273"/>
        <v/>
      </c>
      <c r="AL382" s="48" t="str">
        <f t="shared" si="274"/>
        <v/>
      </c>
      <c r="AM382" s="45" t="str">
        <f t="shared" si="236"/>
        <v/>
      </c>
      <c r="AO382" s="60" t="str">
        <f t="shared" si="237"/>
        <v/>
      </c>
      <c r="AP382" s="60" t="str">
        <f t="shared" si="238"/>
        <v/>
      </c>
      <c r="AQ382" s="21" t="str">
        <f t="shared" si="239"/>
        <v/>
      </c>
      <c r="AR382" s="21" t="str">
        <f t="shared" si="240"/>
        <v/>
      </c>
      <c r="AT382" s="55" t="str">
        <f t="shared" si="241"/>
        <v/>
      </c>
      <c r="AV382" s="55" t="str">
        <f t="shared" si="242"/>
        <v/>
      </c>
      <c r="AX382" s="55" t="str">
        <f t="shared" si="243"/>
        <v/>
      </c>
      <c r="AZ382" s="55" t="str">
        <f t="shared" si="244"/>
        <v/>
      </c>
      <c r="BB382" s="55" t="str">
        <f t="shared" si="245"/>
        <v/>
      </c>
      <c r="BD382" s="55" t="str">
        <f t="shared" si="246"/>
        <v/>
      </c>
      <c r="BF382" s="55" t="str">
        <f t="shared" si="247"/>
        <v/>
      </c>
      <c r="BH382" s="55" t="str">
        <f t="shared" si="248"/>
        <v/>
      </c>
      <c r="BJ382" s="56" t="str">
        <f t="shared" si="249"/>
        <v/>
      </c>
      <c r="BK382" s="57" t="str">
        <f t="shared" si="250"/>
        <v/>
      </c>
      <c r="BM382" s="57" t="str">
        <f t="shared" si="251"/>
        <v/>
      </c>
      <c r="BO382" s="57" t="str">
        <f t="shared" si="252"/>
        <v/>
      </c>
      <c r="BQ382" s="57" t="str">
        <f t="shared" si="253"/>
        <v/>
      </c>
      <c r="BS382" s="57" t="str">
        <f t="shared" si="254"/>
        <v/>
      </c>
      <c r="BU382" s="57" t="str">
        <f t="shared" si="255"/>
        <v/>
      </c>
      <c r="BW382" s="57" t="str">
        <f t="shared" si="256"/>
        <v/>
      </c>
      <c r="BY382" s="57" t="str">
        <f t="shared" si="257"/>
        <v/>
      </c>
      <c r="CA382" s="58" t="str">
        <f t="shared" si="258"/>
        <v/>
      </c>
      <c r="CB382" s="59" t="str">
        <f t="shared" si="275"/>
        <v/>
      </c>
      <c r="CG382" s="49" t="e">
        <f t="shared" si="276"/>
        <v>#N/A</v>
      </c>
      <c r="CH382" s="49" t="e">
        <f t="shared" si="277"/>
        <v>#N/A</v>
      </c>
      <c r="CJ382" s="49" t="e">
        <f t="shared" si="278"/>
        <v>#N/A</v>
      </c>
      <c r="CK382" s="49" t="e">
        <f t="shared" si="279"/>
        <v>#N/A</v>
      </c>
    </row>
    <row r="383" spans="2:89" x14ac:dyDescent="0.3">
      <c r="B383" s="21">
        <f>IF('INPUT and DIAGNOSIS'!B89="","",'INPUT and DIAGNOSIS'!B89)</f>
        <v>85</v>
      </c>
      <c r="C383" s="21" t="str">
        <f>IF('INPUT and DIAGNOSIS'!C89="","",'INPUT and DIAGNOSIS'!C89)</f>
        <v/>
      </c>
      <c r="D383" s="21" t="str">
        <f>IF('INPUT and DIAGNOSIS'!D89="","",IF(AND('INPUT and DIAGNOSIS'!C89&lt;42,'INPUT and DIAGNOSIS'!D89&lt;10),10,IF(AND('INPUT and DIAGNOSIS'!C89&lt;68,'INPUT and DIAGNOSIS'!D89&lt;8),8,'INPUT and DIAGNOSIS'!D89)))</f>
        <v/>
      </c>
      <c r="E383" s="21" t="str">
        <f>IF('INPUT and DIAGNOSIS'!E89="","",IF('INPUT and DIAGNOSIS'!E89="M",0,IF('INPUT and DIAGNOSIS'!E89="F",1,"Missing/Wrong")))</f>
        <v/>
      </c>
      <c r="F383" s="21" t="str">
        <f>IF('INPUT and DIAGNOSIS'!F89="","",'INPUT and DIAGNOSIS'!F89)</f>
        <v/>
      </c>
      <c r="G383" s="21" t="str">
        <f>IF('INPUT and DIAGNOSIS'!G89="","",'INPUT and DIAGNOSIS'!G89)</f>
        <v/>
      </c>
      <c r="H383" s="38" t="str">
        <f t="shared" si="259"/>
        <v/>
      </c>
      <c r="I383" s="49" t="str">
        <f>IF('INPUT and DIAGNOSIS'!D89="","",IF(AND('INPUT and DIAGNOSIS'!C89&lt;42,'INPUT and DIAGNOSIS'!D89&lt;10),10,IF(AND('INPUT and DIAGNOSIS'!C89&lt;68,'INPUT and DIAGNOSIS'!D89&lt;8),8,"")))</f>
        <v/>
      </c>
      <c r="J383" t="e">
        <f t="shared" si="260"/>
        <v>#VALUE!</v>
      </c>
      <c r="K383" t="e">
        <f t="shared" si="234"/>
        <v>#VALUE!</v>
      </c>
      <c r="L383" s="33" t="e">
        <f t="shared" si="235"/>
        <v>#VALUE!</v>
      </c>
      <c r="M383" t="e">
        <f t="shared" si="261"/>
        <v>#VALUE!</v>
      </c>
      <c r="O383" s="33" t="e">
        <f t="shared" si="262"/>
        <v>#VALUE!</v>
      </c>
      <c r="P383" s="33" t="e">
        <f t="shared" si="263"/>
        <v>#VALUE!</v>
      </c>
      <c r="Q383" s="33" t="e">
        <f t="shared" si="264"/>
        <v>#VALUE!</v>
      </c>
      <c r="S383" t="e">
        <f>'Parameters from R'!D$17+'Parameters from R'!D$18*Computation!$O383+'Parameters from R'!D$19*Computation!$P383+'Parameters from R'!D$20*Computation!$O383*Computation!$P383+'Parameters from R'!D$21*Computation!$Q383+'Parameters from R'!D$22*Computation!$O383*Computation!$Q383+'Parameters from R'!D$23*Computation!$P383*Computation!$Q383+'Parameters from R'!D$24*Computation!$O383*Computation!$P383*Computation!$Q383</f>
        <v>#VALUE!</v>
      </c>
      <c r="T383" t="e">
        <f>'Parameters from R'!E$17+'Parameters from R'!E$18*Computation!$O383+'Parameters from R'!E$19*Computation!$P383+'Parameters from R'!E$20*Computation!$O383*Computation!$P383+'Parameters from R'!E$21*Computation!$Q383+'Parameters from R'!E$22*Computation!$O383*Computation!$Q383+'Parameters from R'!E$23*Computation!$P383*Computation!$Q383+'Parameters from R'!E$24*Computation!$O383*Computation!$P383*Computation!$Q383</f>
        <v>#VALUE!</v>
      </c>
      <c r="U383" t="e">
        <f>'Parameters from R'!F$17+'Parameters from R'!F$18*Computation!$O383+'Parameters from R'!F$19*Computation!$P383+'Parameters from R'!F$20*Computation!$O383*Computation!$P383+'Parameters from R'!F$21*Computation!$Q383+'Parameters from R'!F$22*Computation!$O383*Computation!$Q383+'Parameters from R'!F$23*Computation!$P383*Computation!$Q383+'Parameters from R'!F$24*Computation!$O383*Computation!$P383*Computation!$Q383</f>
        <v>#VALUE!</v>
      </c>
      <c r="V383" t="e">
        <f t="shared" si="265"/>
        <v>#VALUE!</v>
      </c>
      <c r="W383" t="e">
        <f t="shared" si="266"/>
        <v>#VALUE!</v>
      </c>
      <c r="X383" t="e">
        <f t="shared" si="267"/>
        <v>#VALUE!</v>
      </c>
      <c r="Z383" s="21" t="str">
        <f>IF(F383="","",V383/'Parameters from R'!$D$25)</f>
        <v/>
      </c>
      <c r="AA383" s="21" t="str">
        <f t="shared" si="268"/>
        <v/>
      </c>
      <c r="AB383" s="21" t="str">
        <f t="shared" si="269"/>
        <v/>
      </c>
      <c r="AD383" s="21" t="str">
        <f>IF(G383="","",X383/'Parameters from R'!$F$25)</f>
        <v/>
      </c>
      <c r="AE383" s="21" t="str">
        <f t="shared" si="270"/>
        <v/>
      </c>
      <c r="AF383" s="21" t="str">
        <f t="shared" si="271"/>
        <v/>
      </c>
      <c r="AI383" s="49" t="str">
        <f t="shared" si="272"/>
        <v/>
      </c>
      <c r="AJ383" s="49" t="str">
        <f t="shared" si="273"/>
        <v/>
      </c>
      <c r="AL383" s="48" t="str">
        <f t="shared" si="274"/>
        <v/>
      </c>
      <c r="AM383" s="45" t="str">
        <f t="shared" si="236"/>
        <v/>
      </c>
      <c r="AO383" s="60" t="str">
        <f t="shared" si="237"/>
        <v/>
      </c>
      <c r="AP383" s="60" t="str">
        <f t="shared" si="238"/>
        <v/>
      </c>
      <c r="AQ383" s="21" t="str">
        <f t="shared" si="239"/>
        <v/>
      </c>
      <c r="AR383" s="21" t="str">
        <f t="shared" si="240"/>
        <v/>
      </c>
      <c r="AT383" s="55" t="str">
        <f t="shared" si="241"/>
        <v/>
      </c>
      <c r="AV383" s="55" t="str">
        <f t="shared" si="242"/>
        <v/>
      </c>
      <c r="AX383" s="55" t="str">
        <f t="shared" si="243"/>
        <v/>
      </c>
      <c r="AZ383" s="55" t="str">
        <f t="shared" si="244"/>
        <v/>
      </c>
      <c r="BB383" s="55" t="str">
        <f t="shared" si="245"/>
        <v/>
      </c>
      <c r="BD383" s="55" t="str">
        <f t="shared" si="246"/>
        <v/>
      </c>
      <c r="BF383" s="55" t="str">
        <f t="shared" si="247"/>
        <v/>
      </c>
      <c r="BH383" s="55" t="str">
        <f t="shared" si="248"/>
        <v/>
      </c>
      <c r="BJ383" s="56" t="str">
        <f t="shared" si="249"/>
        <v/>
      </c>
      <c r="BK383" s="57" t="str">
        <f t="shared" si="250"/>
        <v/>
      </c>
      <c r="BM383" s="57" t="str">
        <f t="shared" si="251"/>
        <v/>
      </c>
      <c r="BO383" s="57" t="str">
        <f t="shared" si="252"/>
        <v/>
      </c>
      <c r="BQ383" s="57" t="str">
        <f t="shared" si="253"/>
        <v/>
      </c>
      <c r="BS383" s="57" t="str">
        <f t="shared" si="254"/>
        <v/>
      </c>
      <c r="BU383" s="57" t="str">
        <f t="shared" si="255"/>
        <v/>
      </c>
      <c r="BW383" s="57" t="str">
        <f t="shared" si="256"/>
        <v/>
      </c>
      <c r="BY383" s="57" t="str">
        <f t="shared" si="257"/>
        <v/>
      </c>
      <c r="CA383" s="58" t="str">
        <f t="shared" si="258"/>
        <v/>
      </c>
      <c r="CB383" s="59" t="str">
        <f t="shared" si="275"/>
        <v/>
      </c>
      <c r="CG383" s="49" t="e">
        <f t="shared" si="276"/>
        <v>#N/A</v>
      </c>
      <c r="CH383" s="49" t="e">
        <f t="shared" si="277"/>
        <v>#N/A</v>
      </c>
      <c r="CJ383" s="49" t="e">
        <f t="shared" si="278"/>
        <v>#N/A</v>
      </c>
      <c r="CK383" s="49" t="e">
        <f t="shared" si="279"/>
        <v>#N/A</v>
      </c>
    </row>
    <row r="384" spans="2:89" x14ac:dyDescent="0.3">
      <c r="B384" s="21">
        <f>IF('INPUT and DIAGNOSIS'!B90="","",'INPUT and DIAGNOSIS'!B90)</f>
        <v>86</v>
      </c>
      <c r="C384" s="21" t="str">
        <f>IF('INPUT and DIAGNOSIS'!C90="","",'INPUT and DIAGNOSIS'!C90)</f>
        <v/>
      </c>
      <c r="D384" s="21" t="str">
        <f>IF('INPUT and DIAGNOSIS'!D90="","",IF(AND('INPUT and DIAGNOSIS'!C90&lt;42,'INPUT and DIAGNOSIS'!D90&lt;10),10,IF(AND('INPUT and DIAGNOSIS'!C90&lt;68,'INPUT and DIAGNOSIS'!D90&lt;8),8,'INPUT and DIAGNOSIS'!D90)))</f>
        <v/>
      </c>
      <c r="E384" s="21" t="str">
        <f>IF('INPUT and DIAGNOSIS'!E90="","",IF('INPUT and DIAGNOSIS'!E90="M",0,IF('INPUT and DIAGNOSIS'!E90="F",1,"Missing/Wrong")))</f>
        <v/>
      </c>
      <c r="F384" s="21" t="str">
        <f>IF('INPUT and DIAGNOSIS'!F90="","",'INPUT and DIAGNOSIS'!F90)</f>
        <v/>
      </c>
      <c r="G384" s="21" t="str">
        <f>IF('INPUT and DIAGNOSIS'!G90="","",'INPUT and DIAGNOSIS'!G90)</f>
        <v/>
      </c>
      <c r="H384" s="38" t="str">
        <f t="shared" si="259"/>
        <v/>
      </c>
      <c r="I384" s="49" t="str">
        <f>IF('INPUT and DIAGNOSIS'!D90="","",IF(AND('INPUT and DIAGNOSIS'!C90&lt;42,'INPUT and DIAGNOSIS'!D90&lt;10),10,IF(AND('INPUT and DIAGNOSIS'!C90&lt;68,'INPUT and DIAGNOSIS'!D90&lt;8),8,"")))</f>
        <v/>
      </c>
      <c r="J384" t="e">
        <f t="shared" si="260"/>
        <v>#VALUE!</v>
      </c>
      <c r="K384" t="e">
        <f t="shared" si="234"/>
        <v>#VALUE!</v>
      </c>
      <c r="L384" s="33" t="e">
        <f t="shared" si="235"/>
        <v>#VALUE!</v>
      </c>
      <c r="M384" t="e">
        <f t="shared" si="261"/>
        <v>#VALUE!</v>
      </c>
      <c r="O384" s="33" t="e">
        <f t="shared" si="262"/>
        <v>#VALUE!</v>
      </c>
      <c r="P384" s="33" t="e">
        <f t="shared" si="263"/>
        <v>#VALUE!</v>
      </c>
      <c r="Q384" s="33" t="e">
        <f t="shared" si="264"/>
        <v>#VALUE!</v>
      </c>
      <c r="S384" t="e">
        <f>'Parameters from R'!D$17+'Parameters from R'!D$18*Computation!$O384+'Parameters from R'!D$19*Computation!$P384+'Parameters from R'!D$20*Computation!$O384*Computation!$P384+'Parameters from R'!D$21*Computation!$Q384+'Parameters from R'!D$22*Computation!$O384*Computation!$Q384+'Parameters from R'!D$23*Computation!$P384*Computation!$Q384+'Parameters from R'!D$24*Computation!$O384*Computation!$P384*Computation!$Q384</f>
        <v>#VALUE!</v>
      </c>
      <c r="T384" t="e">
        <f>'Parameters from R'!E$17+'Parameters from R'!E$18*Computation!$O384+'Parameters from R'!E$19*Computation!$P384+'Parameters from R'!E$20*Computation!$O384*Computation!$P384+'Parameters from R'!E$21*Computation!$Q384+'Parameters from R'!E$22*Computation!$O384*Computation!$Q384+'Parameters from R'!E$23*Computation!$P384*Computation!$Q384+'Parameters from R'!E$24*Computation!$O384*Computation!$P384*Computation!$Q384</f>
        <v>#VALUE!</v>
      </c>
      <c r="U384" t="e">
        <f>'Parameters from R'!F$17+'Parameters from R'!F$18*Computation!$O384+'Parameters from R'!F$19*Computation!$P384+'Parameters from R'!F$20*Computation!$O384*Computation!$P384+'Parameters from R'!F$21*Computation!$Q384+'Parameters from R'!F$22*Computation!$O384*Computation!$Q384+'Parameters from R'!F$23*Computation!$P384*Computation!$Q384+'Parameters from R'!F$24*Computation!$O384*Computation!$P384*Computation!$Q384</f>
        <v>#VALUE!</v>
      </c>
      <c r="V384" t="e">
        <f t="shared" si="265"/>
        <v>#VALUE!</v>
      </c>
      <c r="W384" t="e">
        <f t="shared" si="266"/>
        <v>#VALUE!</v>
      </c>
      <c r="X384" t="e">
        <f t="shared" si="267"/>
        <v>#VALUE!</v>
      </c>
      <c r="Z384" s="21" t="str">
        <f>IF(F384="","",V384/'Parameters from R'!$D$25)</f>
        <v/>
      </c>
      <c r="AA384" s="21" t="str">
        <f t="shared" si="268"/>
        <v/>
      </c>
      <c r="AB384" s="21" t="str">
        <f t="shared" si="269"/>
        <v/>
      </c>
      <c r="AD384" s="21" t="str">
        <f>IF(G384="","",X384/'Parameters from R'!$F$25)</f>
        <v/>
      </c>
      <c r="AE384" s="21" t="str">
        <f t="shared" si="270"/>
        <v/>
      </c>
      <c r="AF384" s="21" t="str">
        <f t="shared" si="271"/>
        <v/>
      </c>
      <c r="AI384" s="49" t="str">
        <f t="shared" si="272"/>
        <v/>
      </c>
      <c r="AJ384" s="49" t="str">
        <f t="shared" si="273"/>
        <v/>
      </c>
      <c r="AL384" s="48" t="str">
        <f t="shared" si="274"/>
        <v/>
      </c>
      <c r="AM384" s="45" t="str">
        <f t="shared" si="236"/>
        <v/>
      </c>
      <c r="AO384" s="60" t="str">
        <f t="shared" si="237"/>
        <v/>
      </c>
      <c r="AP384" s="60" t="str">
        <f t="shared" si="238"/>
        <v/>
      </c>
      <c r="AQ384" s="21" t="str">
        <f t="shared" si="239"/>
        <v/>
      </c>
      <c r="AR384" s="21" t="str">
        <f t="shared" si="240"/>
        <v/>
      </c>
      <c r="AT384" s="55" t="str">
        <f t="shared" si="241"/>
        <v/>
      </c>
      <c r="AV384" s="55" t="str">
        <f t="shared" si="242"/>
        <v/>
      </c>
      <c r="AX384" s="55" t="str">
        <f t="shared" si="243"/>
        <v/>
      </c>
      <c r="AZ384" s="55" t="str">
        <f t="shared" si="244"/>
        <v/>
      </c>
      <c r="BB384" s="55" t="str">
        <f t="shared" si="245"/>
        <v/>
      </c>
      <c r="BD384" s="55" t="str">
        <f t="shared" si="246"/>
        <v/>
      </c>
      <c r="BF384" s="55" t="str">
        <f t="shared" si="247"/>
        <v/>
      </c>
      <c r="BH384" s="55" t="str">
        <f t="shared" si="248"/>
        <v/>
      </c>
      <c r="BJ384" s="56" t="str">
        <f t="shared" si="249"/>
        <v/>
      </c>
      <c r="BK384" s="57" t="str">
        <f t="shared" si="250"/>
        <v/>
      </c>
      <c r="BM384" s="57" t="str">
        <f t="shared" si="251"/>
        <v/>
      </c>
      <c r="BO384" s="57" t="str">
        <f t="shared" si="252"/>
        <v/>
      </c>
      <c r="BQ384" s="57" t="str">
        <f t="shared" si="253"/>
        <v/>
      </c>
      <c r="BS384" s="57" t="str">
        <f t="shared" si="254"/>
        <v/>
      </c>
      <c r="BU384" s="57" t="str">
        <f t="shared" si="255"/>
        <v/>
      </c>
      <c r="BW384" s="57" t="str">
        <f t="shared" si="256"/>
        <v/>
      </c>
      <c r="BY384" s="57" t="str">
        <f t="shared" si="257"/>
        <v/>
      </c>
      <c r="CA384" s="58" t="str">
        <f t="shared" si="258"/>
        <v/>
      </c>
      <c r="CB384" s="59" t="str">
        <f t="shared" si="275"/>
        <v/>
      </c>
      <c r="CG384" s="49" t="e">
        <f t="shared" si="276"/>
        <v>#N/A</v>
      </c>
      <c r="CH384" s="49" t="e">
        <f t="shared" si="277"/>
        <v>#N/A</v>
      </c>
      <c r="CJ384" s="49" t="e">
        <f t="shared" si="278"/>
        <v>#N/A</v>
      </c>
      <c r="CK384" s="49" t="e">
        <f t="shared" si="279"/>
        <v>#N/A</v>
      </c>
    </row>
    <row r="385" spans="2:89" x14ac:dyDescent="0.3">
      <c r="B385" s="21">
        <f>IF('INPUT and DIAGNOSIS'!B91="","",'INPUT and DIAGNOSIS'!B91)</f>
        <v>87</v>
      </c>
      <c r="C385" s="21" t="str">
        <f>IF('INPUT and DIAGNOSIS'!C91="","",'INPUT and DIAGNOSIS'!C91)</f>
        <v/>
      </c>
      <c r="D385" s="21" t="str">
        <f>IF('INPUT and DIAGNOSIS'!D91="","",IF(AND('INPUT and DIAGNOSIS'!C91&lt;42,'INPUT and DIAGNOSIS'!D91&lt;10),10,IF(AND('INPUT and DIAGNOSIS'!C91&lt;68,'INPUT and DIAGNOSIS'!D91&lt;8),8,'INPUT and DIAGNOSIS'!D91)))</f>
        <v/>
      </c>
      <c r="E385" s="21" t="str">
        <f>IF('INPUT and DIAGNOSIS'!E91="","",IF('INPUT and DIAGNOSIS'!E91="M",0,IF('INPUT and DIAGNOSIS'!E91="F",1,"Missing/Wrong")))</f>
        <v/>
      </c>
      <c r="F385" s="21" t="str">
        <f>IF('INPUT and DIAGNOSIS'!F91="","",'INPUT and DIAGNOSIS'!F91)</f>
        <v/>
      </c>
      <c r="G385" s="21" t="str">
        <f>IF('INPUT and DIAGNOSIS'!G91="","",'INPUT and DIAGNOSIS'!G91)</f>
        <v/>
      </c>
      <c r="H385" s="38" t="str">
        <f t="shared" si="259"/>
        <v/>
      </c>
      <c r="I385" s="49" t="str">
        <f>IF('INPUT and DIAGNOSIS'!D91="","",IF(AND('INPUT and DIAGNOSIS'!C91&lt;42,'INPUT and DIAGNOSIS'!D91&lt;10),10,IF(AND('INPUT and DIAGNOSIS'!C91&lt;68,'INPUT and DIAGNOSIS'!D91&lt;8),8,"")))</f>
        <v/>
      </c>
      <c r="J385" t="e">
        <f t="shared" si="260"/>
        <v>#VALUE!</v>
      </c>
      <c r="K385" t="e">
        <f t="shared" si="234"/>
        <v>#VALUE!</v>
      </c>
      <c r="L385" s="33" t="e">
        <f t="shared" si="235"/>
        <v>#VALUE!</v>
      </c>
      <c r="M385" t="e">
        <f t="shared" si="261"/>
        <v>#VALUE!</v>
      </c>
      <c r="O385" s="33" t="e">
        <f t="shared" si="262"/>
        <v>#VALUE!</v>
      </c>
      <c r="P385" s="33" t="e">
        <f t="shared" si="263"/>
        <v>#VALUE!</v>
      </c>
      <c r="Q385" s="33" t="e">
        <f t="shared" si="264"/>
        <v>#VALUE!</v>
      </c>
      <c r="S385" t="e">
        <f>'Parameters from R'!D$17+'Parameters from R'!D$18*Computation!$O385+'Parameters from R'!D$19*Computation!$P385+'Parameters from R'!D$20*Computation!$O385*Computation!$P385+'Parameters from R'!D$21*Computation!$Q385+'Parameters from R'!D$22*Computation!$O385*Computation!$Q385+'Parameters from R'!D$23*Computation!$P385*Computation!$Q385+'Parameters from R'!D$24*Computation!$O385*Computation!$P385*Computation!$Q385</f>
        <v>#VALUE!</v>
      </c>
      <c r="T385" t="e">
        <f>'Parameters from R'!E$17+'Parameters from R'!E$18*Computation!$O385+'Parameters from R'!E$19*Computation!$P385+'Parameters from R'!E$20*Computation!$O385*Computation!$P385+'Parameters from R'!E$21*Computation!$Q385+'Parameters from R'!E$22*Computation!$O385*Computation!$Q385+'Parameters from R'!E$23*Computation!$P385*Computation!$Q385+'Parameters from R'!E$24*Computation!$O385*Computation!$P385*Computation!$Q385</f>
        <v>#VALUE!</v>
      </c>
      <c r="U385" t="e">
        <f>'Parameters from R'!F$17+'Parameters from R'!F$18*Computation!$O385+'Parameters from R'!F$19*Computation!$P385+'Parameters from R'!F$20*Computation!$O385*Computation!$P385+'Parameters from R'!F$21*Computation!$Q385+'Parameters from R'!F$22*Computation!$O385*Computation!$Q385+'Parameters from R'!F$23*Computation!$P385*Computation!$Q385+'Parameters from R'!F$24*Computation!$O385*Computation!$P385*Computation!$Q385</f>
        <v>#VALUE!</v>
      </c>
      <c r="V385" t="e">
        <f t="shared" si="265"/>
        <v>#VALUE!</v>
      </c>
      <c r="W385" t="e">
        <f t="shared" si="266"/>
        <v>#VALUE!</v>
      </c>
      <c r="X385" t="e">
        <f t="shared" si="267"/>
        <v>#VALUE!</v>
      </c>
      <c r="Z385" s="21" t="str">
        <f>IF(F385="","",V385/'Parameters from R'!$D$25)</f>
        <v/>
      </c>
      <c r="AA385" s="21" t="str">
        <f t="shared" si="268"/>
        <v/>
      </c>
      <c r="AB385" s="21" t="str">
        <f t="shared" si="269"/>
        <v/>
      </c>
      <c r="AD385" s="21" t="str">
        <f>IF(G385="","",X385/'Parameters from R'!$F$25)</f>
        <v/>
      </c>
      <c r="AE385" s="21" t="str">
        <f t="shared" si="270"/>
        <v/>
      </c>
      <c r="AF385" s="21" t="str">
        <f t="shared" si="271"/>
        <v/>
      </c>
      <c r="AI385" s="49" t="str">
        <f t="shared" si="272"/>
        <v/>
      </c>
      <c r="AJ385" s="49" t="str">
        <f t="shared" si="273"/>
        <v/>
      </c>
      <c r="AL385" s="48" t="str">
        <f t="shared" si="274"/>
        <v/>
      </c>
      <c r="AM385" s="45" t="str">
        <f t="shared" si="236"/>
        <v/>
      </c>
      <c r="AO385" s="60" t="str">
        <f t="shared" si="237"/>
        <v/>
      </c>
      <c r="AP385" s="60" t="str">
        <f t="shared" si="238"/>
        <v/>
      </c>
      <c r="AQ385" s="21" t="str">
        <f t="shared" si="239"/>
        <v/>
      </c>
      <c r="AR385" s="21" t="str">
        <f t="shared" si="240"/>
        <v/>
      </c>
      <c r="AT385" s="55" t="str">
        <f t="shared" si="241"/>
        <v/>
      </c>
      <c r="AV385" s="55" t="str">
        <f t="shared" si="242"/>
        <v/>
      </c>
      <c r="AX385" s="55" t="str">
        <f t="shared" si="243"/>
        <v/>
      </c>
      <c r="AZ385" s="55" t="str">
        <f t="shared" si="244"/>
        <v/>
      </c>
      <c r="BB385" s="55" t="str">
        <f t="shared" si="245"/>
        <v/>
      </c>
      <c r="BD385" s="55" t="str">
        <f t="shared" si="246"/>
        <v/>
      </c>
      <c r="BF385" s="55" t="str">
        <f t="shared" si="247"/>
        <v/>
      </c>
      <c r="BH385" s="55" t="str">
        <f t="shared" si="248"/>
        <v/>
      </c>
      <c r="BJ385" s="56" t="str">
        <f t="shared" si="249"/>
        <v/>
      </c>
      <c r="BK385" s="57" t="str">
        <f t="shared" si="250"/>
        <v/>
      </c>
      <c r="BM385" s="57" t="str">
        <f t="shared" si="251"/>
        <v/>
      </c>
      <c r="BO385" s="57" t="str">
        <f t="shared" si="252"/>
        <v/>
      </c>
      <c r="BQ385" s="57" t="str">
        <f t="shared" si="253"/>
        <v/>
      </c>
      <c r="BS385" s="57" t="str">
        <f t="shared" si="254"/>
        <v/>
      </c>
      <c r="BU385" s="57" t="str">
        <f t="shared" si="255"/>
        <v/>
      </c>
      <c r="BW385" s="57" t="str">
        <f t="shared" si="256"/>
        <v/>
      </c>
      <c r="BY385" s="57" t="str">
        <f t="shared" si="257"/>
        <v/>
      </c>
      <c r="CA385" s="58" t="str">
        <f t="shared" si="258"/>
        <v/>
      </c>
      <c r="CB385" s="59" t="str">
        <f t="shared" si="275"/>
        <v/>
      </c>
      <c r="CG385" s="49" t="e">
        <f t="shared" si="276"/>
        <v>#N/A</v>
      </c>
      <c r="CH385" s="49" t="e">
        <f t="shared" si="277"/>
        <v>#N/A</v>
      </c>
      <c r="CJ385" s="49" t="e">
        <f t="shared" si="278"/>
        <v>#N/A</v>
      </c>
      <c r="CK385" s="49" t="e">
        <f t="shared" si="279"/>
        <v>#N/A</v>
      </c>
    </row>
    <row r="386" spans="2:89" x14ac:dyDescent="0.3">
      <c r="B386" s="21">
        <f>IF('INPUT and DIAGNOSIS'!B92="","",'INPUT and DIAGNOSIS'!B92)</f>
        <v>88</v>
      </c>
      <c r="C386" s="21" t="str">
        <f>IF('INPUT and DIAGNOSIS'!C92="","",'INPUT and DIAGNOSIS'!C92)</f>
        <v/>
      </c>
      <c r="D386" s="21" t="str">
        <f>IF('INPUT and DIAGNOSIS'!D92="","",IF(AND('INPUT and DIAGNOSIS'!C92&lt;42,'INPUT and DIAGNOSIS'!D92&lt;10),10,IF(AND('INPUT and DIAGNOSIS'!C92&lt;68,'INPUT and DIAGNOSIS'!D92&lt;8),8,'INPUT and DIAGNOSIS'!D92)))</f>
        <v/>
      </c>
      <c r="E386" s="21" t="str">
        <f>IF('INPUT and DIAGNOSIS'!E92="","",IF('INPUT and DIAGNOSIS'!E92="M",0,IF('INPUT and DIAGNOSIS'!E92="F",1,"Missing/Wrong")))</f>
        <v/>
      </c>
      <c r="F386" s="21" t="str">
        <f>IF('INPUT and DIAGNOSIS'!F92="","",'INPUT and DIAGNOSIS'!F92)</f>
        <v/>
      </c>
      <c r="G386" s="21" t="str">
        <f>IF('INPUT and DIAGNOSIS'!G92="","",'INPUT and DIAGNOSIS'!G92)</f>
        <v/>
      </c>
      <c r="H386" s="38" t="str">
        <f t="shared" si="259"/>
        <v/>
      </c>
      <c r="I386" s="49" t="str">
        <f>IF('INPUT and DIAGNOSIS'!D92="","",IF(AND('INPUT and DIAGNOSIS'!C92&lt;42,'INPUT and DIAGNOSIS'!D92&lt;10),10,IF(AND('INPUT and DIAGNOSIS'!C92&lt;68,'INPUT and DIAGNOSIS'!D92&lt;8),8,"")))</f>
        <v/>
      </c>
      <c r="J386" t="e">
        <f t="shared" si="260"/>
        <v>#VALUE!</v>
      </c>
      <c r="K386" t="e">
        <f t="shared" si="234"/>
        <v>#VALUE!</v>
      </c>
      <c r="L386" s="33" t="e">
        <f t="shared" si="235"/>
        <v>#VALUE!</v>
      </c>
      <c r="M386" t="e">
        <f t="shared" si="261"/>
        <v>#VALUE!</v>
      </c>
      <c r="O386" s="33" t="e">
        <f t="shared" si="262"/>
        <v>#VALUE!</v>
      </c>
      <c r="P386" s="33" t="e">
        <f t="shared" si="263"/>
        <v>#VALUE!</v>
      </c>
      <c r="Q386" s="33" t="e">
        <f t="shared" si="264"/>
        <v>#VALUE!</v>
      </c>
      <c r="S386" t="e">
        <f>'Parameters from R'!D$17+'Parameters from R'!D$18*Computation!$O386+'Parameters from R'!D$19*Computation!$P386+'Parameters from R'!D$20*Computation!$O386*Computation!$P386+'Parameters from R'!D$21*Computation!$Q386+'Parameters from R'!D$22*Computation!$O386*Computation!$Q386+'Parameters from R'!D$23*Computation!$P386*Computation!$Q386+'Parameters from R'!D$24*Computation!$O386*Computation!$P386*Computation!$Q386</f>
        <v>#VALUE!</v>
      </c>
      <c r="T386" t="e">
        <f>'Parameters from R'!E$17+'Parameters from R'!E$18*Computation!$O386+'Parameters from R'!E$19*Computation!$P386+'Parameters from R'!E$20*Computation!$O386*Computation!$P386+'Parameters from R'!E$21*Computation!$Q386+'Parameters from R'!E$22*Computation!$O386*Computation!$Q386+'Parameters from R'!E$23*Computation!$P386*Computation!$Q386+'Parameters from R'!E$24*Computation!$O386*Computation!$P386*Computation!$Q386</f>
        <v>#VALUE!</v>
      </c>
      <c r="U386" t="e">
        <f>'Parameters from R'!F$17+'Parameters from R'!F$18*Computation!$O386+'Parameters from R'!F$19*Computation!$P386+'Parameters from R'!F$20*Computation!$O386*Computation!$P386+'Parameters from R'!F$21*Computation!$Q386+'Parameters from R'!F$22*Computation!$O386*Computation!$Q386+'Parameters from R'!F$23*Computation!$P386*Computation!$Q386+'Parameters from R'!F$24*Computation!$O386*Computation!$P386*Computation!$Q386</f>
        <v>#VALUE!</v>
      </c>
      <c r="V386" t="e">
        <f t="shared" si="265"/>
        <v>#VALUE!</v>
      </c>
      <c r="W386" t="e">
        <f t="shared" si="266"/>
        <v>#VALUE!</v>
      </c>
      <c r="X386" t="e">
        <f t="shared" si="267"/>
        <v>#VALUE!</v>
      </c>
      <c r="Z386" s="21" t="str">
        <f>IF(F386="","",V386/'Parameters from R'!$D$25)</f>
        <v/>
      </c>
      <c r="AA386" s="21" t="str">
        <f t="shared" si="268"/>
        <v/>
      </c>
      <c r="AB386" s="21" t="str">
        <f t="shared" si="269"/>
        <v/>
      </c>
      <c r="AD386" s="21" t="str">
        <f>IF(G386="","",X386/'Parameters from R'!$F$25)</f>
        <v/>
      </c>
      <c r="AE386" s="21" t="str">
        <f t="shared" si="270"/>
        <v/>
      </c>
      <c r="AF386" s="21" t="str">
        <f t="shared" si="271"/>
        <v/>
      </c>
      <c r="AI386" s="49" t="str">
        <f t="shared" si="272"/>
        <v/>
      </c>
      <c r="AJ386" s="49" t="str">
        <f t="shared" si="273"/>
        <v/>
      </c>
      <c r="AL386" s="48" t="str">
        <f t="shared" si="274"/>
        <v/>
      </c>
      <c r="AM386" s="45" t="str">
        <f t="shared" si="236"/>
        <v/>
      </c>
      <c r="AO386" s="60" t="str">
        <f t="shared" si="237"/>
        <v/>
      </c>
      <c r="AP386" s="60" t="str">
        <f t="shared" si="238"/>
        <v/>
      </c>
      <c r="AQ386" s="21" t="str">
        <f t="shared" si="239"/>
        <v/>
      </c>
      <c r="AR386" s="21" t="str">
        <f t="shared" si="240"/>
        <v/>
      </c>
      <c r="AT386" s="55" t="str">
        <f t="shared" si="241"/>
        <v/>
      </c>
      <c r="AV386" s="55" t="str">
        <f t="shared" si="242"/>
        <v/>
      </c>
      <c r="AX386" s="55" t="str">
        <f t="shared" si="243"/>
        <v/>
      </c>
      <c r="AZ386" s="55" t="str">
        <f t="shared" si="244"/>
        <v/>
      </c>
      <c r="BB386" s="55" t="str">
        <f t="shared" si="245"/>
        <v/>
      </c>
      <c r="BD386" s="55" t="str">
        <f t="shared" si="246"/>
        <v/>
      </c>
      <c r="BF386" s="55" t="str">
        <f t="shared" si="247"/>
        <v/>
      </c>
      <c r="BH386" s="55" t="str">
        <f t="shared" si="248"/>
        <v/>
      </c>
      <c r="BJ386" s="56" t="str">
        <f t="shared" si="249"/>
        <v/>
      </c>
      <c r="BK386" s="57" t="str">
        <f t="shared" si="250"/>
        <v/>
      </c>
      <c r="BM386" s="57" t="str">
        <f t="shared" si="251"/>
        <v/>
      </c>
      <c r="BO386" s="57" t="str">
        <f t="shared" si="252"/>
        <v/>
      </c>
      <c r="BQ386" s="57" t="str">
        <f t="shared" si="253"/>
        <v/>
      </c>
      <c r="BS386" s="57" t="str">
        <f t="shared" si="254"/>
        <v/>
      </c>
      <c r="BU386" s="57" t="str">
        <f t="shared" si="255"/>
        <v/>
      </c>
      <c r="BW386" s="57" t="str">
        <f t="shared" si="256"/>
        <v/>
      </c>
      <c r="BY386" s="57" t="str">
        <f t="shared" si="257"/>
        <v/>
      </c>
      <c r="CA386" s="58" t="str">
        <f t="shared" si="258"/>
        <v/>
      </c>
      <c r="CB386" s="59" t="str">
        <f t="shared" si="275"/>
        <v/>
      </c>
      <c r="CG386" s="49" t="e">
        <f t="shared" si="276"/>
        <v>#N/A</v>
      </c>
      <c r="CH386" s="49" t="e">
        <f t="shared" si="277"/>
        <v>#N/A</v>
      </c>
      <c r="CJ386" s="49" t="e">
        <f t="shared" si="278"/>
        <v>#N/A</v>
      </c>
      <c r="CK386" s="49" t="e">
        <f t="shared" si="279"/>
        <v>#N/A</v>
      </c>
    </row>
    <row r="387" spans="2:89" x14ac:dyDescent="0.3">
      <c r="B387" s="21">
        <f>IF('INPUT and DIAGNOSIS'!B93="","",'INPUT and DIAGNOSIS'!B93)</f>
        <v>89</v>
      </c>
      <c r="C387" s="21" t="str">
        <f>IF('INPUT and DIAGNOSIS'!C93="","",'INPUT and DIAGNOSIS'!C93)</f>
        <v/>
      </c>
      <c r="D387" s="21" t="str">
        <f>IF('INPUT and DIAGNOSIS'!D93="","",IF(AND('INPUT and DIAGNOSIS'!C93&lt;42,'INPUT and DIAGNOSIS'!D93&lt;10),10,IF(AND('INPUT and DIAGNOSIS'!C93&lt;68,'INPUT and DIAGNOSIS'!D93&lt;8),8,'INPUT and DIAGNOSIS'!D93)))</f>
        <v/>
      </c>
      <c r="E387" s="21" t="str">
        <f>IF('INPUT and DIAGNOSIS'!E93="","",IF('INPUT and DIAGNOSIS'!E93="M",0,IF('INPUT and DIAGNOSIS'!E93="F",1,"Missing/Wrong")))</f>
        <v/>
      </c>
      <c r="F387" s="21" t="str">
        <f>IF('INPUT and DIAGNOSIS'!F93="","",'INPUT and DIAGNOSIS'!F93)</f>
        <v/>
      </c>
      <c r="G387" s="21" t="str">
        <f>IF('INPUT and DIAGNOSIS'!G93="","",'INPUT and DIAGNOSIS'!G93)</f>
        <v/>
      </c>
      <c r="H387" s="38" t="str">
        <f t="shared" si="259"/>
        <v/>
      </c>
      <c r="I387" s="49" t="str">
        <f>IF('INPUT and DIAGNOSIS'!D93="","",IF(AND('INPUT and DIAGNOSIS'!C93&lt;42,'INPUT and DIAGNOSIS'!D93&lt;10),10,IF(AND('INPUT and DIAGNOSIS'!C93&lt;68,'INPUT and DIAGNOSIS'!D93&lt;8),8,"")))</f>
        <v/>
      </c>
      <c r="J387" t="e">
        <f t="shared" si="260"/>
        <v>#VALUE!</v>
      </c>
      <c r="K387" t="e">
        <f t="shared" si="234"/>
        <v>#VALUE!</v>
      </c>
      <c r="L387" s="33" t="e">
        <f t="shared" si="235"/>
        <v>#VALUE!</v>
      </c>
      <c r="M387" t="e">
        <f t="shared" si="261"/>
        <v>#VALUE!</v>
      </c>
      <c r="O387" s="33" t="e">
        <f t="shared" si="262"/>
        <v>#VALUE!</v>
      </c>
      <c r="P387" s="33" t="e">
        <f t="shared" si="263"/>
        <v>#VALUE!</v>
      </c>
      <c r="Q387" s="33" t="e">
        <f t="shared" si="264"/>
        <v>#VALUE!</v>
      </c>
      <c r="S387" t="e">
        <f>'Parameters from R'!D$17+'Parameters from R'!D$18*Computation!$O387+'Parameters from R'!D$19*Computation!$P387+'Parameters from R'!D$20*Computation!$O387*Computation!$P387+'Parameters from R'!D$21*Computation!$Q387+'Parameters from R'!D$22*Computation!$O387*Computation!$Q387+'Parameters from R'!D$23*Computation!$P387*Computation!$Q387+'Parameters from R'!D$24*Computation!$O387*Computation!$P387*Computation!$Q387</f>
        <v>#VALUE!</v>
      </c>
      <c r="T387" t="e">
        <f>'Parameters from R'!E$17+'Parameters from R'!E$18*Computation!$O387+'Parameters from R'!E$19*Computation!$P387+'Parameters from R'!E$20*Computation!$O387*Computation!$P387+'Parameters from R'!E$21*Computation!$Q387+'Parameters from R'!E$22*Computation!$O387*Computation!$Q387+'Parameters from R'!E$23*Computation!$P387*Computation!$Q387+'Parameters from R'!E$24*Computation!$O387*Computation!$P387*Computation!$Q387</f>
        <v>#VALUE!</v>
      </c>
      <c r="U387" t="e">
        <f>'Parameters from R'!F$17+'Parameters from R'!F$18*Computation!$O387+'Parameters from R'!F$19*Computation!$P387+'Parameters from R'!F$20*Computation!$O387*Computation!$P387+'Parameters from R'!F$21*Computation!$Q387+'Parameters from R'!F$22*Computation!$O387*Computation!$Q387+'Parameters from R'!F$23*Computation!$P387*Computation!$Q387+'Parameters from R'!F$24*Computation!$O387*Computation!$P387*Computation!$Q387</f>
        <v>#VALUE!</v>
      </c>
      <c r="V387" t="e">
        <f t="shared" si="265"/>
        <v>#VALUE!</v>
      </c>
      <c r="W387" t="e">
        <f t="shared" si="266"/>
        <v>#VALUE!</v>
      </c>
      <c r="X387" t="e">
        <f t="shared" si="267"/>
        <v>#VALUE!</v>
      </c>
      <c r="Z387" s="21" t="str">
        <f>IF(F387="","",V387/'Parameters from R'!$D$25)</f>
        <v/>
      </c>
      <c r="AA387" s="21" t="str">
        <f t="shared" si="268"/>
        <v/>
      </c>
      <c r="AB387" s="21" t="str">
        <f t="shared" si="269"/>
        <v/>
      </c>
      <c r="AD387" s="21" t="str">
        <f>IF(G387="","",X387/'Parameters from R'!$F$25)</f>
        <v/>
      </c>
      <c r="AE387" s="21" t="str">
        <f t="shared" si="270"/>
        <v/>
      </c>
      <c r="AF387" s="21" t="str">
        <f t="shared" si="271"/>
        <v/>
      </c>
      <c r="AI387" s="49" t="str">
        <f t="shared" si="272"/>
        <v/>
      </c>
      <c r="AJ387" s="49" t="str">
        <f t="shared" si="273"/>
        <v/>
      </c>
      <c r="AL387" s="48" t="str">
        <f t="shared" si="274"/>
        <v/>
      </c>
      <c r="AM387" s="45" t="str">
        <f t="shared" si="236"/>
        <v/>
      </c>
      <c r="AO387" s="60" t="str">
        <f t="shared" si="237"/>
        <v/>
      </c>
      <c r="AP387" s="60" t="str">
        <f t="shared" si="238"/>
        <v/>
      </c>
      <c r="AQ387" s="21" t="str">
        <f t="shared" si="239"/>
        <v/>
      </c>
      <c r="AR387" s="21" t="str">
        <f t="shared" si="240"/>
        <v/>
      </c>
      <c r="AT387" s="55" t="str">
        <f t="shared" si="241"/>
        <v/>
      </c>
      <c r="AV387" s="55" t="str">
        <f t="shared" si="242"/>
        <v/>
      </c>
      <c r="AX387" s="55" t="str">
        <f t="shared" si="243"/>
        <v/>
      </c>
      <c r="AZ387" s="55" t="str">
        <f t="shared" si="244"/>
        <v/>
      </c>
      <c r="BB387" s="55" t="str">
        <f t="shared" si="245"/>
        <v/>
      </c>
      <c r="BD387" s="55" t="str">
        <f t="shared" si="246"/>
        <v/>
      </c>
      <c r="BF387" s="55" t="str">
        <f t="shared" si="247"/>
        <v/>
      </c>
      <c r="BH387" s="55" t="str">
        <f t="shared" si="248"/>
        <v/>
      </c>
      <c r="BJ387" s="56" t="str">
        <f t="shared" si="249"/>
        <v/>
      </c>
      <c r="BK387" s="57" t="str">
        <f t="shared" si="250"/>
        <v/>
      </c>
      <c r="BM387" s="57" t="str">
        <f t="shared" si="251"/>
        <v/>
      </c>
      <c r="BO387" s="57" t="str">
        <f t="shared" si="252"/>
        <v/>
      </c>
      <c r="BQ387" s="57" t="str">
        <f t="shared" si="253"/>
        <v/>
      </c>
      <c r="BS387" s="57" t="str">
        <f t="shared" si="254"/>
        <v/>
      </c>
      <c r="BU387" s="57" t="str">
        <f t="shared" si="255"/>
        <v/>
      </c>
      <c r="BW387" s="57" t="str">
        <f t="shared" si="256"/>
        <v/>
      </c>
      <c r="BY387" s="57" t="str">
        <f t="shared" si="257"/>
        <v/>
      </c>
      <c r="CA387" s="58" t="str">
        <f t="shared" si="258"/>
        <v/>
      </c>
      <c r="CB387" s="59" t="str">
        <f t="shared" si="275"/>
        <v/>
      </c>
      <c r="CG387" s="49" t="e">
        <f t="shared" si="276"/>
        <v>#N/A</v>
      </c>
      <c r="CH387" s="49" t="e">
        <f t="shared" si="277"/>
        <v>#N/A</v>
      </c>
      <c r="CJ387" s="49" t="e">
        <f t="shared" si="278"/>
        <v>#N/A</v>
      </c>
      <c r="CK387" s="49" t="e">
        <f t="shared" si="279"/>
        <v>#N/A</v>
      </c>
    </row>
    <row r="388" spans="2:89" x14ac:dyDescent="0.3">
      <c r="B388" s="21">
        <f>IF('INPUT and DIAGNOSIS'!B94="","",'INPUT and DIAGNOSIS'!B94)</f>
        <v>90</v>
      </c>
      <c r="C388" s="21" t="str">
        <f>IF('INPUT and DIAGNOSIS'!C94="","",'INPUT and DIAGNOSIS'!C94)</f>
        <v/>
      </c>
      <c r="D388" s="21" t="str">
        <f>IF('INPUT and DIAGNOSIS'!D94="","",IF(AND('INPUT and DIAGNOSIS'!C94&lt;42,'INPUT and DIAGNOSIS'!D94&lt;10),10,IF(AND('INPUT and DIAGNOSIS'!C94&lt;68,'INPUT and DIAGNOSIS'!D94&lt;8),8,'INPUT and DIAGNOSIS'!D94)))</f>
        <v/>
      </c>
      <c r="E388" s="21" t="str">
        <f>IF('INPUT and DIAGNOSIS'!E94="","",IF('INPUT and DIAGNOSIS'!E94="M",0,IF('INPUT and DIAGNOSIS'!E94="F",1,"Missing/Wrong")))</f>
        <v/>
      </c>
      <c r="F388" s="21" t="str">
        <f>IF('INPUT and DIAGNOSIS'!F94="","",'INPUT and DIAGNOSIS'!F94)</f>
        <v/>
      </c>
      <c r="G388" s="21" t="str">
        <f>IF('INPUT and DIAGNOSIS'!G94="","",'INPUT and DIAGNOSIS'!G94)</f>
        <v/>
      </c>
      <c r="H388" s="38" t="str">
        <f t="shared" si="259"/>
        <v/>
      </c>
      <c r="I388" s="49" t="str">
        <f>IF('INPUT and DIAGNOSIS'!D94="","",IF(AND('INPUT and DIAGNOSIS'!C94&lt;42,'INPUT and DIAGNOSIS'!D94&lt;10),10,IF(AND('INPUT and DIAGNOSIS'!C94&lt;68,'INPUT and DIAGNOSIS'!D94&lt;8),8,"")))</f>
        <v/>
      </c>
      <c r="J388" t="e">
        <f t="shared" si="260"/>
        <v>#VALUE!</v>
      </c>
      <c r="K388" t="e">
        <f t="shared" si="234"/>
        <v>#VALUE!</v>
      </c>
      <c r="L388" s="33" t="e">
        <f t="shared" si="235"/>
        <v>#VALUE!</v>
      </c>
      <c r="M388" t="e">
        <f t="shared" si="261"/>
        <v>#VALUE!</v>
      </c>
      <c r="O388" s="33" t="e">
        <f t="shared" si="262"/>
        <v>#VALUE!</v>
      </c>
      <c r="P388" s="33" t="e">
        <f t="shared" si="263"/>
        <v>#VALUE!</v>
      </c>
      <c r="Q388" s="33" t="e">
        <f t="shared" si="264"/>
        <v>#VALUE!</v>
      </c>
      <c r="S388" t="e">
        <f>'Parameters from R'!D$17+'Parameters from R'!D$18*Computation!$O388+'Parameters from R'!D$19*Computation!$P388+'Parameters from R'!D$20*Computation!$O388*Computation!$P388+'Parameters from R'!D$21*Computation!$Q388+'Parameters from R'!D$22*Computation!$O388*Computation!$Q388+'Parameters from R'!D$23*Computation!$P388*Computation!$Q388+'Parameters from R'!D$24*Computation!$O388*Computation!$P388*Computation!$Q388</f>
        <v>#VALUE!</v>
      </c>
      <c r="T388" t="e">
        <f>'Parameters from R'!E$17+'Parameters from R'!E$18*Computation!$O388+'Parameters from R'!E$19*Computation!$P388+'Parameters from R'!E$20*Computation!$O388*Computation!$P388+'Parameters from R'!E$21*Computation!$Q388+'Parameters from R'!E$22*Computation!$O388*Computation!$Q388+'Parameters from R'!E$23*Computation!$P388*Computation!$Q388+'Parameters from R'!E$24*Computation!$O388*Computation!$P388*Computation!$Q388</f>
        <v>#VALUE!</v>
      </c>
      <c r="U388" t="e">
        <f>'Parameters from R'!F$17+'Parameters from R'!F$18*Computation!$O388+'Parameters from R'!F$19*Computation!$P388+'Parameters from R'!F$20*Computation!$O388*Computation!$P388+'Parameters from R'!F$21*Computation!$Q388+'Parameters from R'!F$22*Computation!$O388*Computation!$Q388+'Parameters from R'!F$23*Computation!$P388*Computation!$Q388+'Parameters from R'!F$24*Computation!$O388*Computation!$P388*Computation!$Q388</f>
        <v>#VALUE!</v>
      </c>
      <c r="V388" t="e">
        <f t="shared" si="265"/>
        <v>#VALUE!</v>
      </c>
      <c r="W388" t="e">
        <f t="shared" si="266"/>
        <v>#VALUE!</v>
      </c>
      <c r="X388" t="e">
        <f t="shared" si="267"/>
        <v>#VALUE!</v>
      </c>
      <c r="Z388" s="21" t="str">
        <f>IF(F388="","",V388/'Parameters from R'!$D$25)</f>
        <v/>
      </c>
      <c r="AA388" s="21" t="str">
        <f t="shared" si="268"/>
        <v/>
      </c>
      <c r="AB388" s="21" t="str">
        <f t="shared" si="269"/>
        <v/>
      </c>
      <c r="AD388" s="21" t="str">
        <f>IF(G388="","",X388/'Parameters from R'!$F$25)</f>
        <v/>
      </c>
      <c r="AE388" s="21" t="str">
        <f t="shared" si="270"/>
        <v/>
      </c>
      <c r="AF388" s="21" t="str">
        <f t="shared" si="271"/>
        <v/>
      </c>
      <c r="AI388" s="49" t="str">
        <f t="shared" si="272"/>
        <v/>
      </c>
      <c r="AJ388" s="49" t="str">
        <f t="shared" si="273"/>
        <v/>
      </c>
      <c r="AL388" s="48" t="str">
        <f t="shared" si="274"/>
        <v/>
      </c>
      <c r="AM388" s="45" t="str">
        <f t="shared" si="236"/>
        <v/>
      </c>
      <c r="AO388" s="60" t="str">
        <f t="shared" si="237"/>
        <v/>
      </c>
      <c r="AP388" s="60" t="str">
        <f t="shared" si="238"/>
        <v/>
      </c>
      <c r="AQ388" s="21" t="str">
        <f t="shared" si="239"/>
        <v/>
      </c>
      <c r="AR388" s="21" t="str">
        <f t="shared" si="240"/>
        <v/>
      </c>
      <c r="AT388" s="55" t="str">
        <f t="shared" si="241"/>
        <v/>
      </c>
      <c r="AV388" s="55" t="str">
        <f t="shared" si="242"/>
        <v/>
      </c>
      <c r="AX388" s="55" t="str">
        <f t="shared" si="243"/>
        <v/>
      </c>
      <c r="AZ388" s="55" t="str">
        <f t="shared" si="244"/>
        <v/>
      </c>
      <c r="BB388" s="55" t="str">
        <f t="shared" si="245"/>
        <v/>
      </c>
      <c r="BD388" s="55" t="str">
        <f t="shared" si="246"/>
        <v/>
      </c>
      <c r="BF388" s="55" t="str">
        <f t="shared" si="247"/>
        <v/>
      </c>
      <c r="BH388" s="55" t="str">
        <f t="shared" si="248"/>
        <v/>
      </c>
      <c r="BJ388" s="56" t="str">
        <f t="shared" si="249"/>
        <v/>
      </c>
      <c r="BK388" s="57" t="str">
        <f t="shared" si="250"/>
        <v/>
      </c>
      <c r="BM388" s="57" t="str">
        <f t="shared" si="251"/>
        <v/>
      </c>
      <c r="BO388" s="57" t="str">
        <f t="shared" si="252"/>
        <v/>
      </c>
      <c r="BQ388" s="57" t="str">
        <f t="shared" si="253"/>
        <v/>
      </c>
      <c r="BS388" s="57" t="str">
        <f t="shared" si="254"/>
        <v/>
      </c>
      <c r="BU388" s="57" t="str">
        <f t="shared" si="255"/>
        <v/>
      </c>
      <c r="BW388" s="57" t="str">
        <f t="shared" si="256"/>
        <v/>
      </c>
      <c r="BY388" s="57" t="str">
        <f t="shared" si="257"/>
        <v/>
      </c>
      <c r="CA388" s="58" t="str">
        <f t="shared" si="258"/>
        <v/>
      </c>
      <c r="CB388" s="59" t="str">
        <f t="shared" si="275"/>
        <v/>
      </c>
      <c r="CG388" s="49" t="e">
        <f t="shared" si="276"/>
        <v>#N/A</v>
      </c>
      <c r="CH388" s="49" t="e">
        <f t="shared" si="277"/>
        <v>#N/A</v>
      </c>
      <c r="CJ388" s="49" t="e">
        <f t="shared" si="278"/>
        <v>#N/A</v>
      </c>
      <c r="CK388" s="49" t="e">
        <f t="shared" si="279"/>
        <v>#N/A</v>
      </c>
    </row>
    <row r="389" spans="2:89" x14ac:dyDescent="0.3">
      <c r="B389" s="21">
        <f>IF('INPUT and DIAGNOSIS'!B95="","",'INPUT and DIAGNOSIS'!B95)</f>
        <v>91</v>
      </c>
      <c r="C389" s="21" t="str">
        <f>IF('INPUT and DIAGNOSIS'!C95="","",'INPUT and DIAGNOSIS'!C95)</f>
        <v/>
      </c>
      <c r="D389" s="21" t="str">
        <f>IF('INPUT and DIAGNOSIS'!D95="","",IF(AND('INPUT and DIAGNOSIS'!C95&lt;42,'INPUT and DIAGNOSIS'!D95&lt;10),10,IF(AND('INPUT and DIAGNOSIS'!C95&lt;68,'INPUT and DIAGNOSIS'!D95&lt;8),8,'INPUT and DIAGNOSIS'!D95)))</f>
        <v/>
      </c>
      <c r="E389" s="21" t="str">
        <f>IF('INPUT and DIAGNOSIS'!E95="","",IF('INPUT and DIAGNOSIS'!E95="M",0,IF('INPUT and DIAGNOSIS'!E95="F",1,"Missing/Wrong")))</f>
        <v/>
      </c>
      <c r="F389" s="21" t="str">
        <f>IF('INPUT and DIAGNOSIS'!F95="","",'INPUT and DIAGNOSIS'!F95)</f>
        <v/>
      </c>
      <c r="G389" s="21" t="str">
        <f>IF('INPUT and DIAGNOSIS'!G95="","",'INPUT and DIAGNOSIS'!G95)</f>
        <v/>
      </c>
      <c r="H389" s="38" t="str">
        <f t="shared" si="259"/>
        <v/>
      </c>
      <c r="I389" s="49" t="str">
        <f>IF('INPUT and DIAGNOSIS'!D95="","",IF(AND('INPUT and DIAGNOSIS'!C95&lt;42,'INPUT and DIAGNOSIS'!D95&lt;10),10,IF(AND('INPUT and DIAGNOSIS'!C95&lt;68,'INPUT and DIAGNOSIS'!D95&lt;8),8,"")))</f>
        <v/>
      </c>
      <c r="J389" t="e">
        <f t="shared" si="260"/>
        <v>#VALUE!</v>
      </c>
      <c r="K389" t="e">
        <f t="shared" si="234"/>
        <v>#VALUE!</v>
      </c>
      <c r="L389" s="33" t="e">
        <f t="shared" si="235"/>
        <v>#VALUE!</v>
      </c>
      <c r="M389" t="e">
        <f t="shared" si="261"/>
        <v>#VALUE!</v>
      </c>
      <c r="O389" s="33" t="e">
        <f t="shared" si="262"/>
        <v>#VALUE!</v>
      </c>
      <c r="P389" s="33" t="e">
        <f t="shared" si="263"/>
        <v>#VALUE!</v>
      </c>
      <c r="Q389" s="33" t="e">
        <f t="shared" si="264"/>
        <v>#VALUE!</v>
      </c>
      <c r="S389" t="e">
        <f>'Parameters from R'!D$17+'Parameters from R'!D$18*Computation!$O389+'Parameters from R'!D$19*Computation!$P389+'Parameters from R'!D$20*Computation!$O389*Computation!$P389+'Parameters from R'!D$21*Computation!$Q389+'Parameters from R'!D$22*Computation!$O389*Computation!$Q389+'Parameters from R'!D$23*Computation!$P389*Computation!$Q389+'Parameters from R'!D$24*Computation!$O389*Computation!$P389*Computation!$Q389</f>
        <v>#VALUE!</v>
      </c>
      <c r="T389" t="e">
        <f>'Parameters from R'!E$17+'Parameters from R'!E$18*Computation!$O389+'Parameters from R'!E$19*Computation!$P389+'Parameters from R'!E$20*Computation!$O389*Computation!$P389+'Parameters from R'!E$21*Computation!$Q389+'Parameters from R'!E$22*Computation!$O389*Computation!$Q389+'Parameters from R'!E$23*Computation!$P389*Computation!$Q389+'Parameters from R'!E$24*Computation!$O389*Computation!$P389*Computation!$Q389</f>
        <v>#VALUE!</v>
      </c>
      <c r="U389" t="e">
        <f>'Parameters from R'!F$17+'Parameters from R'!F$18*Computation!$O389+'Parameters from R'!F$19*Computation!$P389+'Parameters from R'!F$20*Computation!$O389*Computation!$P389+'Parameters from R'!F$21*Computation!$Q389+'Parameters from R'!F$22*Computation!$O389*Computation!$Q389+'Parameters from R'!F$23*Computation!$P389*Computation!$Q389+'Parameters from R'!F$24*Computation!$O389*Computation!$P389*Computation!$Q389</f>
        <v>#VALUE!</v>
      </c>
      <c r="V389" t="e">
        <f t="shared" si="265"/>
        <v>#VALUE!</v>
      </c>
      <c r="W389" t="e">
        <f t="shared" si="266"/>
        <v>#VALUE!</v>
      </c>
      <c r="X389" t="e">
        <f t="shared" si="267"/>
        <v>#VALUE!</v>
      </c>
      <c r="Z389" s="21" t="str">
        <f>IF(F389="","",V389/'Parameters from R'!$D$25)</f>
        <v/>
      </c>
      <c r="AA389" s="21" t="str">
        <f t="shared" si="268"/>
        <v/>
      </c>
      <c r="AB389" s="21" t="str">
        <f t="shared" si="269"/>
        <v/>
      </c>
      <c r="AD389" s="21" t="str">
        <f>IF(G389="","",X389/'Parameters from R'!$F$25)</f>
        <v/>
      </c>
      <c r="AE389" s="21" t="str">
        <f t="shared" si="270"/>
        <v/>
      </c>
      <c r="AF389" s="21" t="str">
        <f t="shared" si="271"/>
        <v/>
      </c>
      <c r="AI389" s="49" t="str">
        <f t="shared" si="272"/>
        <v/>
      </c>
      <c r="AJ389" s="49" t="str">
        <f t="shared" si="273"/>
        <v/>
      </c>
      <c r="AL389" s="48" t="str">
        <f t="shared" si="274"/>
        <v/>
      </c>
      <c r="AM389" s="45" t="str">
        <f t="shared" si="236"/>
        <v/>
      </c>
      <c r="AO389" s="60" t="str">
        <f t="shared" si="237"/>
        <v/>
      </c>
      <c r="AP389" s="60" t="str">
        <f t="shared" si="238"/>
        <v/>
      </c>
      <c r="AQ389" s="21" t="str">
        <f t="shared" si="239"/>
        <v/>
      </c>
      <c r="AR389" s="21" t="str">
        <f t="shared" si="240"/>
        <v/>
      </c>
      <c r="AT389" s="55" t="str">
        <f t="shared" si="241"/>
        <v/>
      </c>
      <c r="AV389" s="55" t="str">
        <f t="shared" si="242"/>
        <v/>
      </c>
      <c r="AX389" s="55" t="str">
        <f t="shared" si="243"/>
        <v/>
      </c>
      <c r="AZ389" s="55" t="str">
        <f t="shared" si="244"/>
        <v/>
      </c>
      <c r="BB389" s="55" t="str">
        <f t="shared" si="245"/>
        <v/>
      </c>
      <c r="BD389" s="55" t="str">
        <f t="shared" si="246"/>
        <v/>
      </c>
      <c r="BF389" s="55" t="str">
        <f t="shared" si="247"/>
        <v/>
      </c>
      <c r="BH389" s="55" t="str">
        <f t="shared" si="248"/>
        <v/>
      </c>
      <c r="BJ389" s="56" t="str">
        <f t="shared" si="249"/>
        <v/>
      </c>
      <c r="BK389" s="57" t="str">
        <f t="shared" si="250"/>
        <v/>
      </c>
      <c r="BM389" s="57" t="str">
        <f t="shared" si="251"/>
        <v/>
      </c>
      <c r="BO389" s="57" t="str">
        <f t="shared" si="252"/>
        <v/>
      </c>
      <c r="BQ389" s="57" t="str">
        <f t="shared" si="253"/>
        <v/>
      </c>
      <c r="BS389" s="57" t="str">
        <f t="shared" si="254"/>
        <v/>
      </c>
      <c r="BU389" s="57" t="str">
        <f t="shared" si="255"/>
        <v/>
      </c>
      <c r="BW389" s="57" t="str">
        <f t="shared" si="256"/>
        <v/>
      </c>
      <c r="BY389" s="57" t="str">
        <f t="shared" si="257"/>
        <v/>
      </c>
      <c r="CA389" s="58" t="str">
        <f t="shared" si="258"/>
        <v/>
      </c>
      <c r="CB389" s="59" t="str">
        <f t="shared" si="275"/>
        <v/>
      </c>
      <c r="CG389" s="49" t="e">
        <f t="shared" si="276"/>
        <v>#N/A</v>
      </c>
      <c r="CH389" s="49" t="e">
        <f t="shared" si="277"/>
        <v>#N/A</v>
      </c>
      <c r="CJ389" s="49" t="e">
        <f t="shared" si="278"/>
        <v>#N/A</v>
      </c>
      <c r="CK389" s="49" t="e">
        <f t="shared" si="279"/>
        <v>#N/A</v>
      </c>
    </row>
    <row r="390" spans="2:89" x14ac:dyDescent="0.3">
      <c r="B390" s="21">
        <f>IF('INPUT and DIAGNOSIS'!B96="","",'INPUT and DIAGNOSIS'!B96)</f>
        <v>92</v>
      </c>
      <c r="C390" s="21" t="str">
        <f>IF('INPUT and DIAGNOSIS'!C96="","",'INPUT and DIAGNOSIS'!C96)</f>
        <v/>
      </c>
      <c r="D390" s="21" t="str">
        <f>IF('INPUT and DIAGNOSIS'!D96="","",IF(AND('INPUT and DIAGNOSIS'!C96&lt;42,'INPUT and DIAGNOSIS'!D96&lt;10),10,IF(AND('INPUT and DIAGNOSIS'!C96&lt;68,'INPUT and DIAGNOSIS'!D96&lt;8),8,'INPUT and DIAGNOSIS'!D96)))</f>
        <v/>
      </c>
      <c r="E390" s="21" t="str">
        <f>IF('INPUT and DIAGNOSIS'!E96="","",IF('INPUT and DIAGNOSIS'!E96="M",0,IF('INPUT and DIAGNOSIS'!E96="F",1,"Missing/Wrong")))</f>
        <v/>
      </c>
      <c r="F390" s="21" t="str">
        <f>IF('INPUT and DIAGNOSIS'!F96="","",'INPUT and DIAGNOSIS'!F96)</f>
        <v/>
      </c>
      <c r="G390" s="21" t="str">
        <f>IF('INPUT and DIAGNOSIS'!G96="","",'INPUT and DIAGNOSIS'!G96)</f>
        <v/>
      </c>
      <c r="H390" s="38" t="str">
        <f t="shared" si="259"/>
        <v/>
      </c>
      <c r="I390" s="49" t="str">
        <f>IF('INPUT and DIAGNOSIS'!D96="","",IF(AND('INPUT and DIAGNOSIS'!C96&lt;42,'INPUT and DIAGNOSIS'!D96&lt;10),10,IF(AND('INPUT and DIAGNOSIS'!C96&lt;68,'INPUT and DIAGNOSIS'!D96&lt;8),8,"")))</f>
        <v/>
      </c>
      <c r="J390" t="e">
        <f t="shared" si="260"/>
        <v>#VALUE!</v>
      </c>
      <c r="K390" t="e">
        <f t="shared" si="234"/>
        <v>#VALUE!</v>
      </c>
      <c r="L390" s="33" t="e">
        <f t="shared" si="235"/>
        <v>#VALUE!</v>
      </c>
      <c r="M390" t="e">
        <f t="shared" si="261"/>
        <v>#VALUE!</v>
      </c>
      <c r="O390" s="33" t="e">
        <f t="shared" si="262"/>
        <v>#VALUE!</v>
      </c>
      <c r="P390" s="33" t="e">
        <f t="shared" si="263"/>
        <v>#VALUE!</v>
      </c>
      <c r="Q390" s="33" t="e">
        <f t="shared" si="264"/>
        <v>#VALUE!</v>
      </c>
      <c r="S390" t="e">
        <f>'Parameters from R'!D$17+'Parameters from R'!D$18*Computation!$O390+'Parameters from R'!D$19*Computation!$P390+'Parameters from R'!D$20*Computation!$O390*Computation!$P390+'Parameters from R'!D$21*Computation!$Q390+'Parameters from R'!D$22*Computation!$O390*Computation!$Q390+'Parameters from R'!D$23*Computation!$P390*Computation!$Q390+'Parameters from R'!D$24*Computation!$O390*Computation!$P390*Computation!$Q390</f>
        <v>#VALUE!</v>
      </c>
      <c r="T390" t="e">
        <f>'Parameters from R'!E$17+'Parameters from R'!E$18*Computation!$O390+'Parameters from R'!E$19*Computation!$P390+'Parameters from R'!E$20*Computation!$O390*Computation!$P390+'Parameters from R'!E$21*Computation!$Q390+'Parameters from R'!E$22*Computation!$O390*Computation!$Q390+'Parameters from R'!E$23*Computation!$P390*Computation!$Q390+'Parameters from R'!E$24*Computation!$O390*Computation!$P390*Computation!$Q390</f>
        <v>#VALUE!</v>
      </c>
      <c r="U390" t="e">
        <f>'Parameters from R'!F$17+'Parameters from R'!F$18*Computation!$O390+'Parameters from R'!F$19*Computation!$P390+'Parameters from R'!F$20*Computation!$O390*Computation!$P390+'Parameters from R'!F$21*Computation!$Q390+'Parameters from R'!F$22*Computation!$O390*Computation!$Q390+'Parameters from R'!F$23*Computation!$P390*Computation!$Q390+'Parameters from R'!F$24*Computation!$O390*Computation!$P390*Computation!$Q390</f>
        <v>#VALUE!</v>
      </c>
      <c r="V390" t="e">
        <f t="shared" si="265"/>
        <v>#VALUE!</v>
      </c>
      <c r="W390" t="e">
        <f t="shared" si="266"/>
        <v>#VALUE!</v>
      </c>
      <c r="X390" t="e">
        <f t="shared" si="267"/>
        <v>#VALUE!</v>
      </c>
      <c r="Z390" s="21" t="str">
        <f>IF(F390="","",V390/'Parameters from R'!$D$25)</f>
        <v/>
      </c>
      <c r="AA390" s="21" t="str">
        <f t="shared" si="268"/>
        <v/>
      </c>
      <c r="AB390" s="21" t="str">
        <f t="shared" si="269"/>
        <v/>
      </c>
      <c r="AD390" s="21" t="str">
        <f>IF(G390="","",X390/'Parameters from R'!$F$25)</f>
        <v/>
      </c>
      <c r="AE390" s="21" t="str">
        <f t="shared" si="270"/>
        <v/>
      </c>
      <c r="AF390" s="21" t="str">
        <f t="shared" si="271"/>
        <v/>
      </c>
      <c r="AI390" s="49" t="str">
        <f t="shared" si="272"/>
        <v/>
      </c>
      <c r="AJ390" s="49" t="str">
        <f t="shared" si="273"/>
        <v/>
      </c>
      <c r="AL390" s="48" t="str">
        <f t="shared" si="274"/>
        <v/>
      </c>
      <c r="AM390" s="45" t="str">
        <f t="shared" si="236"/>
        <v/>
      </c>
      <c r="AO390" s="60" t="str">
        <f t="shared" si="237"/>
        <v/>
      </c>
      <c r="AP390" s="60" t="str">
        <f t="shared" si="238"/>
        <v/>
      </c>
      <c r="AQ390" s="21" t="str">
        <f t="shared" si="239"/>
        <v/>
      </c>
      <c r="AR390" s="21" t="str">
        <f t="shared" si="240"/>
        <v/>
      </c>
      <c r="AT390" s="55" t="str">
        <f t="shared" si="241"/>
        <v/>
      </c>
      <c r="AV390" s="55" t="str">
        <f t="shared" si="242"/>
        <v/>
      </c>
      <c r="AX390" s="55" t="str">
        <f t="shared" si="243"/>
        <v/>
      </c>
      <c r="AZ390" s="55" t="str">
        <f t="shared" si="244"/>
        <v/>
      </c>
      <c r="BB390" s="55" t="str">
        <f t="shared" si="245"/>
        <v/>
      </c>
      <c r="BD390" s="55" t="str">
        <f t="shared" si="246"/>
        <v/>
      </c>
      <c r="BF390" s="55" t="str">
        <f t="shared" si="247"/>
        <v/>
      </c>
      <c r="BH390" s="55" t="str">
        <f t="shared" si="248"/>
        <v/>
      </c>
      <c r="BJ390" s="56" t="str">
        <f t="shared" si="249"/>
        <v/>
      </c>
      <c r="BK390" s="57" t="str">
        <f t="shared" si="250"/>
        <v/>
      </c>
      <c r="BM390" s="57" t="str">
        <f t="shared" si="251"/>
        <v/>
      </c>
      <c r="BO390" s="57" t="str">
        <f t="shared" si="252"/>
        <v/>
      </c>
      <c r="BQ390" s="57" t="str">
        <f t="shared" si="253"/>
        <v/>
      </c>
      <c r="BS390" s="57" t="str">
        <f t="shared" si="254"/>
        <v/>
      </c>
      <c r="BU390" s="57" t="str">
        <f t="shared" si="255"/>
        <v/>
      </c>
      <c r="BW390" s="57" t="str">
        <f t="shared" si="256"/>
        <v/>
      </c>
      <c r="BY390" s="57" t="str">
        <f t="shared" si="257"/>
        <v/>
      </c>
      <c r="CA390" s="58" t="str">
        <f t="shared" si="258"/>
        <v/>
      </c>
      <c r="CB390" s="59" t="str">
        <f t="shared" si="275"/>
        <v/>
      </c>
      <c r="CG390" s="49" t="e">
        <f t="shared" si="276"/>
        <v>#N/A</v>
      </c>
      <c r="CH390" s="49" t="e">
        <f t="shared" si="277"/>
        <v>#N/A</v>
      </c>
      <c r="CJ390" s="49" t="e">
        <f t="shared" si="278"/>
        <v>#N/A</v>
      </c>
      <c r="CK390" s="49" t="e">
        <f t="shared" si="279"/>
        <v>#N/A</v>
      </c>
    </row>
    <row r="391" spans="2:89" x14ac:dyDescent="0.3">
      <c r="B391" s="21">
        <f>IF('INPUT and DIAGNOSIS'!B97="","",'INPUT and DIAGNOSIS'!B97)</f>
        <v>93</v>
      </c>
      <c r="C391" s="21" t="str">
        <f>IF('INPUT and DIAGNOSIS'!C97="","",'INPUT and DIAGNOSIS'!C97)</f>
        <v/>
      </c>
      <c r="D391" s="21" t="str">
        <f>IF('INPUT and DIAGNOSIS'!D97="","",IF(AND('INPUT and DIAGNOSIS'!C97&lt;42,'INPUT and DIAGNOSIS'!D97&lt;10),10,IF(AND('INPUT and DIAGNOSIS'!C97&lt;68,'INPUT and DIAGNOSIS'!D97&lt;8),8,'INPUT and DIAGNOSIS'!D97)))</f>
        <v/>
      </c>
      <c r="E391" s="21" t="str">
        <f>IF('INPUT and DIAGNOSIS'!E97="","",IF('INPUT and DIAGNOSIS'!E97="M",0,IF('INPUT and DIAGNOSIS'!E97="F",1,"Missing/Wrong")))</f>
        <v/>
      </c>
      <c r="F391" s="21" t="str">
        <f>IF('INPUT and DIAGNOSIS'!F97="","",'INPUT and DIAGNOSIS'!F97)</f>
        <v/>
      </c>
      <c r="G391" s="21" t="str">
        <f>IF('INPUT and DIAGNOSIS'!G97="","",'INPUT and DIAGNOSIS'!G97)</f>
        <v/>
      </c>
      <c r="H391" s="38" t="str">
        <f t="shared" si="259"/>
        <v/>
      </c>
      <c r="I391" s="49" t="str">
        <f>IF('INPUT and DIAGNOSIS'!D97="","",IF(AND('INPUT and DIAGNOSIS'!C97&lt;42,'INPUT and DIAGNOSIS'!D97&lt;10),10,IF(AND('INPUT and DIAGNOSIS'!C97&lt;68,'INPUT and DIAGNOSIS'!D97&lt;8),8,"")))</f>
        <v/>
      </c>
      <c r="J391" t="e">
        <f t="shared" si="260"/>
        <v>#VALUE!</v>
      </c>
      <c r="K391" t="e">
        <f t="shared" si="234"/>
        <v>#VALUE!</v>
      </c>
      <c r="L391" s="33" t="e">
        <f t="shared" si="235"/>
        <v>#VALUE!</v>
      </c>
      <c r="M391" t="e">
        <f t="shared" si="261"/>
        <v>#VALUE!</v>
      </c>
      <c r="O391" s="33" t="e">
        <f t="shared" si="262"/>
        <v>#VALUE!</v>
      </c>
      <c r="P391" s="33" t="e">
        <f t="shared" si="263"/>
        <v>#VALUE!</v>
      </c>
      <c r="Q391" s="33" t="e">
        <f t="shared" si="264"/>
        <v>#VALUE!</v>
      </c>
      <c r="S391" t="e">
        <f>'Parameters from R'!D$17+'Parameters from R'!D$18*Computation!$O391+'Parameters from R'!D$19*Computation!$P391+'Parameters from R'!D$20*Computation!$O391*Computation!$P391+'Parameters from R'!D$21*Computation!$Q391+'Parameters from R'!D$22*Computation!$O391*Computation!$Q391+'Parameters from R'!D$23*Computation!$P391*Computation!$Q391+'Parameters from R'!D$24*Computation!$O391*Computation!$P391*Computation!$Q391</f>
        <v>#VALUE!</v>
      </c>
      <c r="T391" t="e">
        <f>'Parameters from R'!E$17+'Parameters from R'!E$18*Computation!$O391+'Parameters from R'!E$19*Computation!$P391+'Parameters from R'!E$20*Computation!$O391*Computation!$P391+'Parameters from R'!E$21*Computation!$Q391+'Parameters from R'!E$22*Computation!$O391*Computation!$Q391+'Parameters from R'!E$23*Computation!$P391*Computation!$Q391+'Parameters from R'!E$24*Computation!$O391*Computation!$P391*Computation!$Q391</f>
        <v>#VALUE!</v>
      </c>
      <c r="U391" t="e">
        <f>'Parameters from R'!F$17+'Parameters from R'!F$18*Computation!$O391+'Parameters from R'!F$19*Computation!$P391+'Parameters from R'!F$20*Computation!$O391*Computation!$P391+'Parameters from R'!F$21*Computation!$Q391+'Parameters from R'!F$22*Computation!$O391*Computation!$Q391+'Parameters from R'!F$23*Computation!$P391*Computation!$Q391+'Parameters from R'!F$24*Computation!$O391*Computation!$P391*Computation!$Q391</f>
        <v>#VALUE!</v>
      </c>
      <c r="V391" t="e">
        <f t="shared" si="265"/>
        <v>#VALUE!</v>
      </c>
      <c r="W391" t="e">
        <f t="shared" si="266"/>
        <v>#VALUE!</v>
      </c>
      <c r="X391" t="e">
        <f t="shared" si="267"/>
        <v>#VALUE!</v>
      </c>
      <c r="Z391" s="21" t="str">
        <f>IF(F391="","",V391/'Parameters from R'!$D$25)</f>
        <v/>
      </c>
      <c r="AA391" s="21" t="str">
        <f t="shared" si="268"/>
        <v/>
      </c>
      <c r="AB391" s="21" t="str">
        <f t="shared" si="269"/>
        <v/>
      </c>
      <c r="AD391" s="21" t="str">
        <f>IF(G391="","",X391/'Parameters from R'!$F$25)</f>
        <v/>
      </c>
      <c r="AE391" s="21" t="str">
        <f t="shared" si="270"/>
        <v/>
      </c>
      <c r="AF391" s="21" t="str">
        <f t="shared" si="271"/>
        <v/>
      </c>
      <c r="AI391" s="49" t="str">
        <f t="shared" si="272"/>
        <v/>
      </c>
      <c r="AJ391" s="49" t="str">
        <f t="shared" si="273"/>
        <v/>
      </c>
      <c r="AL391" s="48" t="str">
        <f t="shared" si="274"/>
        <v/>
      </c>
      <c r="AM391" s="45" t="str">
        <f t="shared" si="236"/>
        <v/>
      </c>
      <c r="AO391" s="60" t="str">
        <f t="shared" si="237"/>
        <v/>
      </c>
      <c r="AP391" s="60" t="str">
        <f t="shared" si="238"/>
        <v/>
      </c>
      <c r="AQ391" s="21" t="str">
        <f t="shared" si="239"/>
        <v/>
      </c>
      <c r="AR391" s="21" t="str">
        <f t="shared" si="240"/>
        <v/>
      </c>
      <c r="AT391" s="55" t="str">
        <f t="shared" si="241"/>
        <v/>
      </c>
      <c r="AV391" s="55" t="str">
        <f t="shared" si="242"/>
        <v/>
      </c>
      <c r="AX391" s="55" t="str">
        <f t="shared" si="243"/>
        <v/>
      </c>
      <c r="AZ391" s="55" t="str">
        <f t="shared" si="244"/>
        <v/>
      </c>
      <c r="BB391" s="55" t="str">
        <f t="shared" si="245"/>
        <v/>
      </c>
      <c r="BD391" s="55" t="str">
        <f t="shared" si="246"/>
        <v/>
      </c>
      <c r="BF391" s="55" t="str">
        <f t="shared" si="247"/>
        <v/>
      </c>
      <c r="BH391" s="55" t="str">
        <f t="shared" si="248"/>
        <v/>
      </c>
      <c r="BJ391" s="56" t="str">
        <f t="shared" si="249"/>
        <v/>
      </c>
      <c r="BK391" s="57" t="str">
        <f t="shared" si="250"/>
        <v/>
      </c>
      <c r="BM391" s="57" t="str">
        <f t="shared" si="251"/>
        <v/>
      </c>
      <c r="BO391" s="57" t="str">
        <f t="shared" si="252"/>
        <v/>
      </c>
      <c r="BQ391" s="57" t="str">
        <f t="shared" si="253"/>
        <v/>
      </c>
      <c r="BS391" s="57" t="str">
        <f t="shared" si="254"/>
        <v/>
      </c>
      <c r="BU391" s="57" t="str">
        <f t="shared" si="255"/>
        <v/>
      </c>
      <c r="BW391" s="57" t="str">
        <f t="shared" si="256"/>
        <v/>
      </c>
      <c r="BY391" s="57" t="str">
        <f t="shared" si="257"/>
        <v/>
      </c>
      <c r="CA391" s="58" t="str">
        <f t="shared" si="258"/>
        <v/>
      </c>
      <c r="CB391" s="59" t="str">
        <f t="shared" si="275"/>
        <v/>
      </c>
      <c r="CG391" s="49" t="e">
        <f t="shared" si="276"/>
        <v>#N/A</v>
      </c>
      <c r="CH391" s="49" t="e">
        <f t="shared" si="277"/>
        <v>#N/A</v>
      </c>
      <c r="CJ391" s="49" t="e">
        <f t="shared" si="278"/>
        <v>#N/A</v>
      </c>
      <c r="CK391" s="49" t="e">
        <f t="shared" si="279"/>
        <v>#N/A</v>
      </c>
    </row>
    <row r="392" spans="2:89" x14ac:dyDescent="0.3">
      <c r="B392" s="21">
        <f>IF('INPUT and DIAGNOSIS'!B98="","",'INPUT and DIAGNOSIS'!B98)</f>
        <v>94</v>
      </c>
      <c r="C392" s="21" t="str">
        <f>IF('INPUT and DIAGNOSIS'!C98="","",'INPUT and DIAGNOSIS'!C98)</f>
        <v/>
      </c>
      <c r="D392" s="21" t="str">
        <f>IF('INPUT and DIAGNOSIS'!D98="","",IF(AND('INPUT and DIAGNOSIS'!C98&lt;42,'INPUT and DIAGNOSIS'!D98&lt;10),10,IF(AND('INPUT and DIAGNOSIS'!C98&lt;68,'INPUT and DIAGNOSIS'!D98&lt;8),8,'INPUT and DIAGNOSIS'!D98)))</f>
        <v/>
      </c>
      <c r="E392" s="21" t="str">
        <f>IF('INPUT and DIAGNOSIS'!E98="","",IF('INPUT and DIAGNOSIS'!E98="M",0,IF('INPUT and DIAGNOSIS'!E98="F",1,"Missing/Wrong")))</f>
        <v/>
      </c>
      <c r="F392" s="21" t="str">
        <f>IF('INPUT and DIAGNOSIS'!F98="","",'INPUT and DIAGNOSIS'!F98)</f>
        <v/>
      </c>
      <c r="G392" s="21" t="str">
        <f>IF('INPUT and DIAGNOSIS'!G98="","",'INPUT and DIAGNOSIS'!G98)</f>
        <v/>
      </c>
      <c r="H392" s="38" t="str">
        <f t="shared" si="259"/>
        <v/>
      </c>
      <c r="I392" s="49" t="str">
        <f>IF('INPUT and DIAGNOSIS'!D98="","",IF(AND('INPUT and DIAGNOSIS'!C98&lt;42,'INPUT and DIAGNOSIS'!D98&lt;10),10,IF(AND('INPUT and DIAGNOSIS'!C98&lt;68,'INPUT and DIAGNOSIS'!D98&lt;8),8,"")))</f>
        <v/>
      </c>
      <c r="J392" t="e">
        <f t="shared" si="260"/>
        <v>#VALUE!</v>
      </c>
      <c r="K392" t="e">
        <f t="shared" si="234"/>
        <v>#VALUE!</v>
      </c>
      <c r="L392" s="33" t="e">
        <f t="shared" si="235"/>
        <v>#VALUE!</v>
      </c>
      <c r="M392" t="e">
        <f t="shared" si="261"/>
        <v>#VALUE!</v>
      </c>
      <c r="O392" s="33" t="e">
        <f t="shared" si="262"/>
        <v>#VALUE!</v>
      </c>
      <c r="P392" s="33" t="e">
        <f t="shared" si="263"/>
        <v>#VALUE!</v>
      </c>
      <c r="Q392" s="33" t="e">
        <f t="shared" si="264"/>
        <v>#VALUE!</v>
      </c>
      <c r="S392" t="e">
        <f>'Parameters from R'!D$17+'Parameters from R'!D$18*Computation!$O392+'Parameters from R'!D$19*Computation!$P392+'Parameters from R'!D$20*Computation!$O392*Computation!$P392+'Parameters from R'!D$21*Computation!$Q392+'Parameters from R'!D$22*Computation!$O392*Computation!$Q392+'Parameters from R'!D$23*Computation!$P392*Computation!$Q392+'Parameters from R'!D$24*Computation!$O392*Computation!$P392*Computation!$Q392</f>
        <v>#VALUE!</v>
      </c>
      <c r="T392" t="e">
        <f>'Parameters from R'!E$17+'Parameters from R'!E$18*Computation!$O392+'Parameters from R'!E$19*Computation!$P392+'Parameters from R'!E$20*Computation!$O392*Computation!$P392+'Parameters from R'!E$21*Computation!$Q392+'Parameters from R'!E$22*Computation!$O392*Computation!$Q392+'Parameters from R'!E$23*Computation!$P392*Computation!$Q392+'Parameters from R'!E$24*Computation!$O392*Computation!$P392*Computation!$Q392</f>
        <v>#VALUE!</v>
      </c>
      <c r="U392" t="e">
        <f>'Parameters from R'!F$17+'Parameters from R'!F$18*Computation!$O392+'Parameters from R'!F$19*Computation!$P392+'Parameters from R'!F$20*Computation!$O392*Computation!$P392+'Parameters from R'!F$21*Computation!$Q392+'Parameters from R'!F$22*Computation!$O392*Computation!$Q392+'Parameters from R'!F$23*Computation!$P392*Computation!$Q392+'Parameters from R'!F$24*Computation!$O392*Computation!$P392*Computation!$Q392</f>
        <v>#VALUE!</v>
      </c>
      <c r="V392" t="e">
        <f t="shared" si="265"/>
        <v>#VALUE!</v>
      </c>
      <c r="W392" t="e">
        <f t="shared" si="266"/>
        <v>#VALUE!</v>
      </c>
      <c r="X392" t="e">
        <f t="shared" si="267"/>
        <v>#VALUE!</v>
      </c>
      <c r="Z392" s="21" t="str">
        <f>IF(F392="","",V392/'Parameters from R'!$D$25)</f>
        <v/>
      </c>
      <c r="AA392" s="21" t="str">
        <f t="shared" si="268"/>
        <v/>
      </c>
      <c r="AB392" s="21" t="str">
        <f t="shared" si="269"/>
        <v/>
      </c>
      <c r="AD392" s="21" t="str">
        <f>IF(G392="","",X392/'Parameters from R'!$F$25)</f>
        <v/>
      </c>
      <c r="AE392" s="21" t="str">
        <f t="shared" si="270"/>
        <v/>
      </c>
      <c r="AF392" s="21" t="str">
        <f t="shared" si="271"/>
        <v/>
      </c>
      <c r="AI392" s="49" t="str">
        <f t="shared" si="272"/>
        <v/>
      </c>
      <c r="AJ392" s="49" t="str">
        <f t="shared" si="273"/>
        <v/>
      </c>
      <c r="AL392" s="48" t="str">
        <f t="shared" si="274"/>
        <v/>
      </c>
      <c r="AM392" s="45" t="str">
        <f t="shared" si="236"/>
        <v/>
      </c>
      <c r="AO392" s="60" t="str">
        <f t="shared" si="237"/>
        <v/>
      </c>
      <c r="AP392" s="60" t="str">
        <f t="shared" si="238"/>
        <v/>
      </c>
      <c r="AQ392" s="21" t="str">
        <f t="shared" si="239"/>
        <v/>
      </c>
      <c r="AR392" s="21" t="str">
        <f t="shared" si="240"/>
        <v/>
      </c>
      <c r="AT392" s="55" t="str">
        <f t="shared" si="241"/>
        <v/>
      </c>
      <c r="AV392" s="55" t="str">
        <f t="shared" si="242"/>
        <v/>
      </c>
      <c r="AX392" s="55" t="str">
        <f t="shared" si="243"/>
        <v/>
      </c>
      <c r="AZ392" s="55" t="str">
        <f t="shared" si="244"/>
        <v/>
      </c>
      <c r="BB392" s="55" t="str">
        <f t="shared" si="245"/>
        <v/>
      </c>
      <c r="BD392" s="55" t="str">
        <f t="shared" si="246"/>
        <v/>
      </c>
      <c r="BF392" s="55" t="str">
        <f t="shared" si="247"/>
        <v/>
      </c>
      <c r="BH392" s="55" t="str">
        <f t="shared" si="248"/>
        <v/>
      </c>
      <c r="BJ392" s="56" t="str">
        <f t="shared" si="249"/>
        <v/>
      </c>
      <c r="BK392" s="57" t="str">
        <f t="shared" si="250"/>
        <v/>
      </c>
      <c r="BM392" s="57" t="str">
        <f t="shared" si="251"/>
        <v/>
      </c>
      <c r="BO392" s="57" t="str">
        <f t="shared" si="252"/>
        <v/>
      </c>
      <c r="BQ392" s="57" t="str">
        <f t="shared" si="253"/>
        <v/>
      </c>
      <c r="BS392" s="57" t="str">
        <f t="shared" si="254"/>
        <v/>
      </c>
      <c r="BU392" s="57" t="str">
        <f t="shared" si="255"/>
        <v/>
      </c>
      <c r="BW392" s="57" t="str">
        <f t="shared" si="256"/>
        <v/>
      </c>
      <c r="BY392" s="57" t="str">
        <f t="shared" si="257"/>
        <v/>
      </c>
      <c r="CA392" s="58" t="str">
        <f t="shared" si="258"/>
        <v/>
      </c>
      <c r="CB392" s="59" t="str">
        <f t="shared" si="275"/>
        <v/>
      </c>
      <c r="CG392" s="49" t="e">
        <f t="shared" si="276"/>
        <v>#N/A</v>
      </c>
      <c r="CH392" s="49" t="e">
        <f t="shared" si="277"/>
        <v>#N/A</v>
      </c>
      <c r="CJ392" s="49" t="e">
        <f t="shared" si="278"/>
        <v>#N/A</v>
      </c>
      <c r="CK392" s="49" t="e">
        <f t="shared" si="279"/>
        <v>#N/A</v>
      </c>
    </row>
    <row r="393" spans="2:89" x14ac:dyDescent="0.3">
      <c r="B393" s="21">
        <f>IF('INPUT and DIAGNOSIS'!B99="","",'INPUT and DIAGNOSIS'!B99)</f>
        <v>95</v>
      </c>
      <c r="C393" s="21" t="str">
        <f>IF('INPUT and DIAGNOSIS'!C99="","",'INPUT and DIAGNOSIS'!C99)</f>
        <v/>
      </c>
      <c r="D393" s="21" t="str">
        <f>IF('INPUT and DIAGNOSIS'!D99="","",IF(AND('INPUT and DIAGNOSIS'!C99&lt;42,'INPUT and DIAGNOSIS'!D99&lt;10),10,IF(AND('INPUT and DIAGNOSIS'!C99&lt;68,'INPUT and DIAGNOSIS'!D99&lt;8),8,'INPUT and DIAGNOSIS'!D99)))</f>
        <v/>
      </c>
      <c r="E393" s="21" t="str">
        <f>IF('INPUT and DIAGNOSIS'!E99="","",IF('INPUT and DIAGNOSIS'!E99="M",0,IF('INPUT and DIAGNOSIS'!E99="F",1,"Missing/Wrong")))</f>
        <v/>
      </c>
      <c r="F393" s="21" t="str">
        <f>IF('INPUT and DIAGNOSIS'!F99="","",'INPUT and DIAGNOSIS'!F99)</f>
        <v/>
      </c>
      <c r="G393" s="21" t="str">
        <f>IF('INPUT and DIAGNOSIS'!G99="","",'INPUT and DIAGNOSIS'!G99)</f>
        <v/>
      </c>
      <c r="H393" s="38" t="str">
        <f t="shared" si="259"/>
        <v/>
      </c>
      <c r="I393" s="49" t="str">
        <f>IF('INPUT and DIAGNOSIS'!D99="","",IF(AND('INPUT and DIAGNOSIS'!C99&lt;42,'INPUT and DIAGNOSIS'!D99&lt;10),10,IF(AND('INPUT and DIAGNOSIS'!C99&lt;68,'INPUT and DIAGNOSIS'!D99&lt;8),8,"")))</f>
        <v/>
      </c>
      <c r="J393" t="e">
        <f t="shared" si="260"/>
        <v>#VALUE!</v>
      </c>
      <c r="K393" t="e">
        <f t="shared" si="234"/>
        <v>#VALUE!</v>
      </c>
      <c r="L393" s="33" t="e">
        <f t="shared" si="235"/>
        <v>#VALUE!</v>
      </c>
      <c r="M393" t="e">
        <f t="shared" si="261"/>
        <v>#VALUE!</v>
      </c>
      <c r="O393" s="33" t="e">
        <f t="shared" si="262"/>
        <v>#VALUE!</v>
      </c>
      <c r="P393" s="33" t="e">
        <f t="shared" si="263"/>
        <v>#VALUE!</v>
      </c>
      <c r="Q393" s="33" t="e">
        <f t="shared" si="264"/>
        <v>#VALUE!</v>
      </c>
      <c r="S393" t="e">
        <f>'Parameters from R'!D$17+'Parameters from R'!D$18*Computation!$O393+'Parameters from R'!D$19*Computation!$P393+'Parameters from R'!D$20*Computation!$O393*Computation!$P393+'Parameters from R'!D$21*Computation!$Q393+'Parameters from R'!D$22*Computation!$O393*Computation!$Q393+'Parameters from R'!D$23*Computation!$P393*Computation!$Q393+'Parameters from R'!D$24*Computation!$O393*Computation!$P393*Computation!$Q393</f>
        <v>#VALUE!</v>
      </c>
      <c r="T393" t="e">
        <f>'Parameters from R'!E$17+'Parameters from R'!E$18*Computation!$O393+'Parameters from R'!E$19*Computation!$P393+'Parameters from R'!E$20*Computation!$O393*Computation!$P393+'Parameters from R'!E$21*Computation!$Q393+'Parameters from R'!E$22*Computation!$O393*Computation!$Q393+'Parameters from R'!E$23*Computation!$P393*Computation!$Q393+'Parameters from R'!E$24*Computation!$O393*Computation!$P393*Computation!$Q393</f>
        <v>#VALUE!</v>
      </c>
      <c r="U393" t="e">
        <f>'Parameters from R'!F$17+'Parameters from R'!F$18*Computation!$O393+'Parameters from R'!F$19*Computation!$P393+'Parameters from R'!F$20*Computation!$O393*Computation!$P393+'Parameters from R'!F$21*Computation!$Q393+'Parameters from R'!F$22*Computation!$O393*Computation!$Q393+'Parameters from R'!F$23*Computation!$P393*Computation!$Q393+'Parameters from R'!F$24*Computation!$O393*Computation!$P393*Computation!$Q393</f>
        <v>#VALUE!</v>
      </c>
      <c r="V393" t="e">
        <f t="shared" si="265"/>
        <v>#VALUE!</v>
      </c>
      <c r="W393" t="e">
        <f t="shared" si="266"/>
        <v>#VALUE!</v>
      </c>
      <c r="X393" t="e">
        <f t="shared" si="267"/>
        <v>#VALUE!</v>
      </c>
      <c r="Z393" s="21" t="str">
        <f>IF(F393="","",V393/'Parameters from R'!$D$25)</f>
        <v/>
      </c>
      <c r="AA393" s="21" t="str">
        <f t="shared" si="268"/>
        <v/>
      </c>
      <c r="AB393" s="21" t="str">
        <f t="shared" si="269"/>
        <v/>
      </c>
      <c r="AD393" s="21" t="str">
        <f>IF(G393="","",X393/'Parameters from R'!$F$25)</f>
        <v/>
      </c>
      <c r="AE393" s="21" t="str">
        <f t="shared" si="270"/>
        <v/>
      </c>
      <c r="AF393" s="21" t="str">
        <f t="shared" si="271"/>
        <v/>
      </c>
      <c r="AI393" s="49" t="str">
        <f t="shared" si="272"/>
        <v/>
      </c>
      <c r="AJ393" s="49" t="str">
        <f t="shared" si="273"/>
        <v/>
      </c>
      <c r="AL393" s="48" t="str">
        <f t="shared" si="274"/>
        <v/>
      </c>
      <c r="AM393" s="45" t="str">
        <f t="shared" si="236"/>
        <v/>
      </c>
      <c r="AO393" s="60" t="str">
        <f t="shared" si="237"/>
        <v/>
      </c>
      <c r="AP393" s="60" t="str">
        <f t="shared" si="238"/>
        <v/>
      </c>
      <c r="AQ393" s="21" t="str">
        <f t="shared" si="239"/>
        <v/>
      </c>
      <c r="AR393" s="21" t="str">
        <f t="shared" si="240"/>
        <v/>
      </c>
      <c r="AT393" s="55" t="str">
        <f t="shared" si="241"/>
        <v/>
      </c>
      <c r="AV393" s="55" t="str">
        <f t="shared" si="242"/>
        <v/>
      </c>
      <c r="AX393" s="55" t="str">
        <f t="shared" si="243"/>
        <v/>
      </c>
      <c r="AZ393" s="55" t="str">
        <f t="shared" si="244"/>
        <v/>
      </c>
      <c r="BB393" s="55" t="str">
        <f t="shared" si="245"/>
        <v/>
      </c>
      <c r="BD393" s="55" t="str">
        <f t="shared" si="246"/>
        <v/>
      </c>
      <c r="BF393" s="55" t="str">
        <f t="shared" si="247"/>
        <v/>
      </c>
      <c r="BH393" s="55" t="str">
        <f t="shared" si="248"/>
        <v/>
      </c>
      <c r="BJ393" s="56" t="str">
        <f t="shared" si="249"/>
        <v/>
      </c>
      <c r="BK393" s="57" t="str">
        <f t="shared" si="250"/>
        <v/>
      </c>
      <c r="BM393" s="57" t="str">
        <f t="shared" si="251"/>
        <v/>
      </c>
      <c r="BO393" s="57" t="str">
        <f t="shared" si="252"/>
        <v/>
      </c>
      <c r="BQ393" s="57" t="str">
        <f t="shared" si="253"/>
        <v/>
      </c>
      <c r="BS393" s="57" t="str">
        <f t="shared" si="254"/>
        <v/>
      </c>
      <c r="BU393" s="57" t="str">
        <f t="shared" si="255"/>
        <v/>
      </c>
      <c r="BW393" s="57" t="str">
        <f t="shared" si="256"/>
        <v/>
      </c>
      <c r="BY393" s="57" t="str">
        <f t="shared" si="257"/>
        <v/>
      </c>
      <c r="CA393" s="58" t="str">
        <f t="shared" si="258"/>
        <v/>
      </c>
      <c r="CB393" s="59" t="str">
        <f t="shared" si="275"/>
        <v/>
      </c>
      <c r="CG393" s="49" t="e">
        <f t="shared" si="276"/>
        <v>#N/A</v>
      </c>
      <c r="CH393" s="49" t="e">
        <f t="shared" si="277"/>
        <v>#N/A</v>
      </c>
      <c r="CJ393" s="49" t="e">
        <f t="shared" si="278"/>
        <v>#N/A</v>
      </c>
      <c r="CK393" s="49" t="e">
        <f t="shared" si="279"/>
        <v>#N/A</v>
      </c>
    </row>
    <row r="394" spans="2:89" x14ac:dyDescent="0.3">
      <c r="B394" s="21">
        <f>IF('INPUT and DIAGNOSIS'!B100="","",'INPUT and DIAGNOSIS'!B100)</f>
        <v>96</v>
      </c>
      <c r="C394" s="21" t="str">
        <f>IF('INPUT and DIAGNOSIS'!C100="","",'INPUT and DIAGNOSIS'!C100)</f>
        <v/>
      </c>
      <c r="D394" s="21" t="str">
        <f>IF('INPUT and DIAGNOSIS'!D100="","",IF(AND('INPUT and DIAGNOSIS'!C100&lt;42,'INPUT and DIAGNOSIS'!D100&lt;10),10,IF(AND('INPUT and DIAGNOSIS'!C100&lt;68,'INPUT and DIAGNOSIS'!D100&lt;8),8,'INPUT and DIAGNOSIS'!D100)))</f>
        <v/>
      </c>
      <c r="E394" s="21" t="str">
        <f>IF('INPUT and DIAGNOSIS'!E100="","",IF('INPUT and DIAGNOSIS'!E100="M",0,IF('INPUT and DIAGNOSIS'!E100="F",1,"Missing/Wrong")))</f>
        <v/>
      </c>
      <c r="F394" s="21" t="str">
        <f>IF('INPUT and DIAGNOSIS'!F100="","",'INPUT and DIAGNOSIS'!F100)</f>
        <v/>
      </c>
      <c r="G394" s="21" t="str">
        <f>IF('INPUT and DIAGNOSIS'!G100="","",'INPUT and DIAGNOSIS'!G100)</f>
        <v/>
      </c>
      <c r="H394" s="38" t="str">
        <f t="shared" si="259"/>
        <v/>
      </c>
      <c r="I394" s="49" t="str">
        <f>IF('INPUT and DIAGNOSIS'!D100="","",IF(AND('INPUT and DIAGNOSIS'!C100&lt;42,'INPUT and DIAGNOSIS'!D100&lt;10),10,IF(AND('INPUT and DIAGNOSIS'!C100&lt;68,'INPUT and DIAGNOSIS'!D100&lt;8),8,"")))</f>
        <v/>
      </c>
      <c r="J394" t="e">
        <f t="shared" si="260"/>
        <v>#VALUE!</v>
      </c>
      <c r="K394" t="e">
        <f t="shared" si="234"/>
        <v>#VALUE!</v>
      </c>
      <c r="L394" s="33" t="e">
        <f t="shared" si="235"/>
        <v>#VALUE!</v>
      </c>
      <c r="M394" t="e">
        <f t="shared" si="261"/>
        <v>#VALUE!</v>
      </c>
      <c r="O394" s="33" t="e">
        <f t="shared" si="262"/>
        <v>#VALUE!</v>
      </c>
      <c r="P394" s="33" t="e">
        <f t="shared" si="263"/>
        <v>#VALUE!</v>
      </c>
      <c r="Q394" s="33" t="e">
        <f t="shared" si="264"/>
        <v>#VALUE!</v>
      </c>
      <c r="S394" t="e">
        <f>'Parameters from R'!D$17+'Parameters from R'!D$18*Computation!$O394+'Parameters from R'!D$19*Computation!$P394+'Parameters from R'!D$20*Computation!$O394*Computation!$P394+'Parameters from R'!D$21*Computation!$Q394+'Parameters from R'!D$22*Computation!$O394*Computation!$Q394+'Parameters from R'!D$23*Computation!$P394*Computation!$Q394+'Parameters from R'!D$24*Computation!$O394*Computation!$P394*Computation!$Q394</f>
        <v>#VALUE!</v>
      </c>
      <c r="T394" t="e">
        <f>'Parameters from R'!E$17+'Parameters from R'!E$18*Computation!$O394+'Parameters from R'!E$19*Computation!$P394+'Parameters from R'!E$20*Computation!$O394*Computation!$P394+'Parameters from R'!E$21*Computation!$Q394+'Parameters from R'!E$22*Computation!$O394*Computation!$Q394+'Parameters from R'!E$23*Computation!$P394*Computation!$Q394+'Parameters from R'!E$24*Computation!$O394*Computation!$P394*Computation!$Q394</f>
        <v>#VALUE!</v>
      </c>
      <c r="U394" t="e">
        <f>'Parameters from R'!F$17+'Parameters from R'!F$18*Computation!$O394+'Parameters from R'!F$19*Computation!$P394+'Parameters from R'!F$20*Computation!$O394*Computation!$P394+'Parameters from R'!F$21*Computation!$Q394+'Parameters from R'!F$22*Computation!$O394*Computation!$Q394+'Parameters from R'!F$23*Computation!$P394*Computation!$Q394+'Parameters from R'!F$24*Computation!$O394*Computation!$P394*Computation!$Q394</f>
        <v>#VALUE!</v>
      </c>
      <c r="V394" t="e">
        <f t="shared" si="265"/>
        <v>#VALUE!</v>
      </c>
      <c r="W394" t="e">
        <f t="shared" si="266"/>
        <v>#VALUE!</v>
      </c>
      <c r="X394" t="e">
        <f t="shared" si="267"/>
        <v>#VALUE!</v>
      </c>
      <c r="Z394" s="21" t="str">
        <f>IF(F394="","",V394/'Parameters from R'!$D$25)</f>
        <v/>
      </c>
      <c r="AA394" s="21" t="str">
        <f t="shared" si="268"/>
        <v/>
      </c>
      <c r="AB394" s="21" t="str">
        <f t="shared" si="269"/>
        <v/>
      </c>
      <c r="AD394" s="21" t="str">
        <f>IF(G394="","",X394/'Parameters from R'!$F$25)</f>
        <v/>
      </c>
      <c r="AE394" s="21" t="str">
        <f t="shared" si="270"/>
        <v/>
      </c>
      <c r="AF394" s="21" t="str">
        <f t="shared" si="271"/>
        <v/>
      </c>
      <c r="AI394" s="49" t="str">
        <f t="shared" si="272"/>
        <v/>
      </c>
      <c r="AJ394" s="49" t="str">
        <f t="shared" si="273"/>
        <v/>
      </c>
      <c r="AL394" s="48" t="str">
        <f t="shared" si="274"/>
        <v/>
      </c>
      <c r="AM394" s="45" t="str">
        <f t="shared" si="236"/>
        <v/>
      </c>
      <c r="AO394" s="60" t="str">
        <f t="shared" si="237"/>
        <v/>
      </c>
      <c r="AP394" s="60" t="str">
        <f t="shared" si="238"/>
        <v/>
      </c>
      <c r="AQ394" s="21" t="str">
        <f t="shared" si="239"/>
        <v/>
      </c>
      <c r="AR394" s="21" t="str">
        <f t="shared" si="240"/>
        <v/>
      </c>
      <c r="AT394" s="55" t="str">
        <f t="shared" si="241"/>
        <v/>
      </c>
      <c r="AV394" s="55" t="str">
        <f t="shared" si="242"/>
        <v/>
      </c>
      <c r="AX394" s="55" t="str">
        <f t="shared" si="243"/>
        <v/>
      </c>
      <c r="AZ394" s="55" t="str">
        <f t="shared" si="244"/>
        <v/>
      </c>
      <c r="BB394" s="55" t="str">
        <f t="shared" si="245"/>
        <v/>
      </c>
      <c r="BD394" s="55" t="str">
        <f t="shared" si="246"/>
        <v/>
      </c>
      <c r="BF394" s="55" t="str">
        <f t="shared" si="247"/>
        <v/>
      </c>
      <c r="BH394" s="55" t="str">
        <f t="shared" si="248"/>
        <v/>
      </c>
      <c r="BJ394" s="56" t="str">
        <f t="shared" si="249"/>
        <v/>
      </c>
      <c r="BK394" s="57" t="str">
        <f t="shared" si="250"/>
        <v/>
      </c>
      <c r="BM394" s="57" t="str">
        <f t="shared" si="251"/>
        <v/>
      </c>
      <c r="BO394" s="57" t="str">
        <f t="shared" si="252"/>
        <v/>
      </c>
      <c r="BQ394" s="57" t="str">
        <f t="shared" si="253"/>
        <v/>
      </c>
      <c r="BS394" s="57" t="str">
        <f t="shared" si="254"/>
        <v/>
      </c>
      <c r="BU394" s="57" t="str">
        <f t="shared" si="255"/>
        <v/>
      </c>
      <c r="BW394" s="57" t="str">
        <f t="shared" si="256"/>
        <v/>
      </c>
      <c r="BY394" s="57" t="str">
        <f t="shared" si="257"/>
        <v/>
      </c>
      <c r="CA394" s="58" t="str">
        <f t="shared" si="258"/>
        <v/>
      </c>
      <c r="CB394" s="59" t="str">
        <f t="shared" si="275"/>
        <v/>
      </c>
      <c r="CG394" s="49" t="e">
        <f t="shared" si="276"/>
        <v>#N/A</v>
      </c>
      <c r="CH394" s="49" t="e">
        <f t="shared" si="277"/>
        <v>#N/A</v>
      </c>
      <c r="CJ394" s="49" t="e">
        <f t="shared" si="278"/>
        <v>#N/A</v>
      </c>
      <c r="CK394" s="49" t="e">
        <f t="shared" si="279"/>
        <v>#N/A</v>
      </c>
    </row>
    <row r="395" spans="2:89" x14ac:dyDescent="0.3">
      <c r="B395" s="21">
        <f>IF('INPUT and DIAGNOSIS'!B101="","",'INPUT and DIAGNOSIS'!B101)</f>
        <v>97</v>
      </c>
      <c r="C395" s="21" t="str">
        <f>IF('INPUT and DIAGNOSIS'!C101="","",'INPUT and DIAGNOSIS'!C101)</f>
        <v/>
      </c>
      <c r="D395" s="21" t="str">
        <f>IF('INPUT and DIAGNOSIS'!D101="","",IF(AND('INPUT and DIAGNOSIS'!C101&lt;42,'INPUT and DIAGNOSIS'!D101&lt;10),10,IF(AND('INPUT and DIAGNOSIS'!C101&lt;68,'INPUT and DIAGNOSIS'!D101&lt;8),8,'INPUT and DIAGNOSIS'!D101)))</f>
        <v/>
      </c>
      <c r="E395" s="21" t="str">
        <f>IF('INPUT and DIAGNOSIS'!E101="","",IF('INPUT and DIAGNOSIS'!E101="M",0,IF('INPUT and DIAGNOSIS'!E101="F",1,"Missing/Wrong")))</f>
        <v/>
      </c>
      <c r="F395" s="21" t="str">
        <f>IF('INPUT and DIAGNOSIS'!F101="","",'INPUT and DIAGNOSIS'!F101)</f>
        <v/>
      </c>
      <c r="G395" s="21" t="str">
        <f>IF('INPUT and DIAGNOSIS'!G101="","",'INPUT and DIAGNOSIS'!G101)</f>
        <v/>
      </c>
      <c r="H395" s="38" t="str">
        <f t="shared" si="259"/>
        <v/>
      </c>
      <c r="I395" s="49" t="str">
        <f>IF('INPUT and DIAGNOSIS'!D101="","",IF(AND('INPUT and DIAGNOSIS'!C101&lt;42,'INPUT and DIAGNOSIS'!D101&lt;10),10,IF(AND('INPUT and DIAGNOSIS'!C101&lt;68,'INPUT and DIAGNOSIS'!D101&lt;8),8,"")))</f>
        <v/>
      </c>
      <c r="J395" t="e">
        <f t="shared" si="260"/>
        <v>#VALUE!</v>
      </c>
      <c r="K395" t="e">
        <f t="shared" si="234"/>
        <v>#VALUE!</v>
      </c>
      <c r="L395" s="33" t="e">
        <f t="shared" si="235"/>
        <v>#VALUE!</v>
      </c>
      <c r="M395" t="e">
        <f t="shared" si="261"/>
        <v>#VALUE!</v>
      </c>
      <c r="O395" s="33" t="e">
        <f t="shared" si="262"/>
        <v>#VALUE!</v>
      </c>
      <c r="P395" s="33" t="e">
        <f t="shared" si="263"/>
        <v>#VALUE!</v>
      </c>
      <c r="Q395" s="33" t="e">
        <f t="shared" si="264"/>
        <v>#VALUE!</v>
      </c>
      <c r="S395" t="e">
        <f>'Parameters from R'!D$17+'Parameters from R'!D$18*Computation!$O395+'Parameters from R'!D$19*Computation!$P395+'Parameters from R'!D$20*Computation!$O395*Computation!$P395+'Parameters from R'!D$21*Computation!$Q395+'Parameters from R'!D$22*Computation!$O395*Computation!$Q395+'Parameters from R'!D$23*Computation!$P395*Computation!$Q395+'Parameters from R'!D$24*Computation!$O395*Computation!$P395*Computation!$Q395</f>
        <v>#VALUE!</v>
      </c>
      <c r="T395" t="e">
        <f>'Parameters from R'!E$17+'Parameters from R'!E$18*Computation!$O395+'Parameters from R'!E$19*Computation!$P395+'Parameters from R'!E$20*Computation!$O395*Computation!$P395+'Parameters from R'!E$21*Computation!$Q395+'Parameters from R'!E$22*Computation!$O395*Computation!$Q395+'Parameters from R'!E$23*Computation!$P395*Computation!$Q395+'Parameters from R'!E$24*Computation!$O395*Computation!$P395*Computation!$Q395</f>
        <v>#VALUE!</v>
      </c>
      <c r="U395" t="e">
        <f>'Parameters from R'!F$17+'Parameters from R'!F$18*Computation!$O395+'Parameters from R'!F$19*Computation!$P395+'Parameters from R'!F$20*Computation!$O395*Computation!$P395+'Parameters from R'!F$21*Computation!$Q395+'Parameters from R'!F$22*Computation!$O395*Computation!$Q395+'Parameters from R'!F$23*Computation!$P395*Computation!$Q395+'Parameters from R'!F$24*Computation!$O395*Computation!$P395*Computation!$Q395</f>
        <v>#VALUE!</v>
      </c>
      <c r="V395" t="e">
        <f t="shared" si="265"/>
        <v>#VALUE!</v>
      </c>
      <c r="W395" t="e">
        <f t="shared" si="266"/>
        <v>#VALUE!</v>
      </c>
      <c r="X395" t="e">
        <f t="shared" si="267"/>
        <v>#VALUE!</v>
      </c>
      <c r="Z395" s="21" t="str">
        <f>IF(F395="","",V395/'Parameters from R'!$D$25)</f>
        <v/>
      </c>
      <c r="AA395" s="21" t="str">
        <f t="shared" si="268"/>
        <v/>
      </c>
      <c r="AB395" s="21" t="str">
        <f t="shared" si="269"/>
        <v/>
      </c>
      <c r="AD395" s="21" t="str">
        <f>IF(G395="","",X395/'Parameters from R'!$F$25)</f>
        <v/>
      </c>
      <c r="AE395" s="21" t="str">
        <f t="shared" si="270"/>
        <v/>
      </c>
      <c r="AF395" s="21" t="str">
        <f t="shared" si="271"/>
        <v/>
      </c>
      <c r="AI395" s="49" t="str">
        <f t="shared" si="272"/>
        <v/>
      </c>
      <c r="AJ395" s="49" t="str">
        <f t="shared" si="273"/>
        <v/>
      </c>
      <c r="AL395" s="48" t="str">
        <f t="shared" si="274"/>
        <v/>
      </c>
      <c r="AM395" s="45" t="str">
        <f t="shared" si="236"/>
        <v/>
      </c>
      <c r="AO395" s="60" t="str">
        <f t="shared" si="237"/>
        <v/>
      </c>
      <c r="AP395" s="60" t="str">
        <f t="shared" si="238"/>
        <v/>
      </c>
      <c r="AQ395" s="21" t="str">
        <f t="shared" si="239"/>
        <v/>
      </c>
      <c r="AR395" s="21" t="str">
        <f t="shared" si="240"/>
        <v/>
      </c>
      <c r="AT395" s="55" t="str">
        <f t="shared" si="241"/>
        <v/>
      </c>
      <c r="AV395" s="55" t="str">
        <f t="shared" si="242"/>
        <v/>
      </c>
      <c r="AX395" s="55" t="str">
        <f t="shared" si="243"/>
        <v/>
      </c>
      <c r="AZ395" s="55" t="str">
        <f t="shared" si="244"/>
        <v/>
      </c>
      <c r="BB395" s="55" t="str">
        <f t="shared" si="245"/>
        <v/>
      </c>
      <c r="BD395" s="55" t="str">
        <f t="shared" si="246"/>
        <v/>
      </c>
      <c r="BF395" s="55" t="str">
        <f t="shared" si="247"/>
        <v/>
      </c>
      <c r="BH395" s="55" t="str">
        <f t="shared" si="248"/>
        <v/>
      </c>
      <c r="BJ395" s="56" t="str">
        <f t="shared" si="249"/>
        <v/>
      </c>
      <c r="BK395" s="57" t="str">
        <f t="shared" si="250"/>
        <v/>
      </c>
      <c r="BM395" s="57" t="str">
        <f t="shared" si="251"/>
        <v/>
      </c>
      <c r="BO395" s="57" t="str">
        <f t="shared" si="252"/>
        <v/>
      </c>
      <c r="BQ395" s="57" t="str">
        <f t="shared" si="253"/>
        <v/>
      </c>
      <c r="BS395" s="57" t="str">
        <f t="shared" si="254"/>
        <v/>
      </c>
      <c r="BU395" s="57" t="str">
        <f t="shared" si="255"/>
        <v/>
      </c>
      <c r="BW395" s="57" t="str">
        <f t="shared" si="256"/>
        <v/>
      </c>
      <c r="BY395" s="57" t="str">
        <f t="shared" si="257"/>
        <v/>
      </c>
      <c r="CA395" s="58" t="str">
        <f t="shared" si="258"/>
        <v/>
      </c>
      <c r="CB395" s="59" t="str">
        <f t="shared" si="275"/>
        <v/>
      </c>
      <c r="CG395" s="49" t="e">
        <f t="shared" si="276"/>
        <v>#N/A</v>
      </c>
      <c r="CH395" s="49" t="e">
        <f t="shared" si="277"/>
        <v>#N/A</v>
      </c>
      <c r="CJ395" s="49" t="e">
        <f t="shared" si="278"/>
        <v>#N/A</v>
      </c>
      <c r="CK395" s="49" t="e">
        <f t="shared" si="279"/>
        <v>#N/A</v>
      </c>
    </row>
    <row r="396" spans="2:89" x14ac:dyDescent="0.3">
      <c r="B396" s="21">
        <f>IF('INPUT and DIAGNOSIS'!B102="","",'INPUT and DIAGNOSIS'!B102)</f>
        <v>98</v>
      </c>
      <c r="C396" s="21" t="str">
        <f>IF('INPUT and DIAGNOSIS'!C102="","",'INPUT and DIAGNOSIS'!C102)</f>
        <v/>
      </c>
      <c r="D396" s="21" t="str">
        <f>IF('INPUT and DIAGNOSIS'!D102="","",IF(AND('INPUT and DIAGNOSIS'!C102&lt;42,'INPUT and DIAGNOSIS'!D102&lt;10),10,IF(AND('INPUT and DIAGNOSIS'!C102&lt;68,'INPUT and DIAGNOSIS'!D102&lt;8),8,'INPUT and DIAGNOSIS'!D102)))</f>
        <v/>
      </c>
      <c r="E396" s="21" t="str">
        <f>IF('INPUT and DIAGNOSIS'!E102="","",IF('INPUT and DIAGNOSIS'!E102="M",0,IF('INPUT and DIAGNOSIS'!E102="F",1,"Missing/Wrong")))</f>
        <v/>
      </c>
      <c r="F396" s="21" t="str">
        <f>IF('INPUT and DIAGNOSIS'!F102="","",'INPUT and DIAGNOSIS'!F102)</f>
        <v/>
      </c>
      <c r="G396" s="21" t="str">
        <f>IF('INPUT and DIAGNOSIS'!G102="","",'INPUT and DIAGNOSIS'!G102)</f>
        <v/>
      </c>
      <c r="H396" s="38" t="str">
        <f t="shared" si="259"/>
        <v/>
      </c>
      <c r="I396" s="49" t="str">
        <f>IF('INPUT and DIAGNOSIS'!D102="","",IF(AND('INPUT and DIAGNOSIS'!C102&lt;42,'INPUT and DIAGNOSIS'!D102&lt;10),10,IF(AND('INPUT and DIAGNOSIS'!C102&lt;68,'INPUT and DIAGNOSIS'!D102&lt;8),8,"")))</f>
        <v/>
      </c>
      <c r="J396" t="e">
        <f t="shared" si="260"/>
        <v>#VALUE!</v>
      </c>
      <c r="K396" t="e">
        <f t="shared" si="234"/>
        <v>#VALUE!</v>
      </c>
      <c r="L396" s="33" t="e">
        <f t="shared" si="235"/>
        <v>#VALUE!</v>
      </c>
      <c r="M396" t="e">
        <f t="shared" si="261"/>
        <v>#VALUE!</v>
      </c>
      <c r="O396" s="33" t="e">
        <f t="shared" si="262"/>
        <v>#VALUE!</v>
      </c>
      <c r="P396" s="33" t="e">
        <f t="shared" si="263"/>
        <v>#VALUE!</v>
      </c>
      <c r="Q396" s="33" t="e">
        <f t="shared" si="264"/>
        <v>#VALUE!</v>
      </c>
      <c r="S396" t="e">
        <f>'Parameters from R'!D$17+'Parameters from R'!D$18*Computation!$O396+'Parameters from R'!D$19*Computation!$P396+'Parameters from R'!D$20*Computation!$O396*Computation!$P396+'Parameters from R'!D$21*Computation!$Q396+'Parameters from R'!D$22*Computation!$O396*Computation!$Q396+'Parameters from R'!D$23*Computation!$P396*Computation!$Q396+'Parameters from R'!D$24*Computation!$O396*Computation!$P396*Computation!$Q396</f>
        <v>#VALUE!</v>
      </c>
      <c r="T396" t="e">
        <f>'Parameters from R'!E$17+'Parameters from R'!E$18*Computation!$O396+'Parameters from R'!E$19*Computation!$P396+'Parameters from R'!E$20*Computation!$O396*Computation!$P396+'Parameters from R'!E$21*Computation!$Q396+'Parameters from R'!E$22*Computation!$O396*Computation!$Q396+'Parameters from R'!E$23*Computation!$P396*Computation!$Q396+'Parameters from R'!E$24*Computation!$O396*Computation!$P396*Computation!$Q396</f>
        <v>#VALUE!</v>
      </c>
      <c r="U396" t="e">
        <f>'Parameters from R'!F$17+'Parameters from R'!F$18*Computation!$O396+'Parameters from R'!F$19*Computation!$P396+'Parameters from R'!F$20*Computation!$O396*Computation!$P396+'Parameters from R'!F$21*Computation!$Q396+'Parameters from R'!F$22*Computation!$O396*Computation!$Q396+'Parameters from R'!F$23*Computation!$P396*Computation!$Q396+'Parameters from R'!F$24*Computation!$O396*Computation!$P396*Computation!$Q396</f>
        <v>#VALUE!</v>
      </c>
      <c r="V396" t="e">
        <f t="shared" si="265"/>
        <v>#VALUE!</v>
      </c>
      <c r="W396" t="e">
        <f t="shared" si="266"/>
        <v>#VALUE!</v>
      </c>
      <c r="X396" t="e">
        <f t="shared" si="267"/>
        <v>#VALUE!</v>
      </c>
      <c r="Z396" s="21" t="str">
        <f>IF(F396="","",V396/'Parameters from R'!$D$25)</f>
        <v/>
      </c>
      <c r="AA396" s="21" t="str">
        <f t="shared" si="268"/>
        <v/>
      </c>
      <c r="AB396" s="21" t="str">
        <f t="shared" si="269"/>
        <v/>
      </c>
      <c r="AD396" s="21" t="str">
        <f>IF(G396="","",X396/'Parameters from R'!$F$25)</f>
        <v/>
      </c>
      <c r="AE396" s="21" t="str">
        <f t="shared" si="270"/>
        <v/>
      </c>
      <c r="AF396" s="21" t="str">
        <f t="shared" si="271"/>
        <v/>
      </c>
      <c r="AI396" s="49" t="str">
        <f t="shared" si="272"/>
        <v/>
      </c>
      <c r="AJ396" s="49" t="str">
        <f t="shared" si="273"/>
        <v/>
      </c>
      <c r="AL396" s="48" t="str">
        <f t="shared" si="274"/>
        <v/>
      </c>
      <c r="AM396" s="45" t="str">
        <f t="shared" si="236"/>
        <v/>
      </c>
      <c r="AO396" s="60" t="str">
        <f t="shared" si="237"/>
        <v/>
      </c>
      <c r="AP396" s="60" t="str">
        <f t="shared" si="238"/>
        <v/>
      </c>
      <c r="AQ396" s="21" t="str">
        <f t="shared" si="239"/>
        <v/>
      </c>
      <c r="AR396" s="21" t="str">
        <f t="shared" si="240"/>
        <v/>
      </c>
      <c r="AT396" s="55" t="str">
        <f t="shared" si="241"/>
        <v/>
      </c>
      <c r="AV396" s="55" t="str">
        <f t="shared" si="242"/>
        <v/>
      </c>
      <c r="AX396" s="55" t="str">
        <f t="shared" si="243"/>
        <v/>
      </c>
      <c r="AZ396" s="55" t="str">
        <f t="shared" si="244"/>
        <v/>
      </c>
      <c r="BB396" s="55" t="str">
        <f t="shared" si="245"/>
        <v/>
      </c>
      <c r="BD396" s="55" t="str">
        <f t="shared" si="246"/>
        <v/>
      </c>
      <c r="BF396" s="55" t="str">
        <f t="shared" si="247"/>
        <v/>
      </c>
      <c r="BH396" s="55" t="str">
        <f t="shared" si="248"/>
        <v/>
      </c>
      <c r="BJ396" s="56" t="str">
        <f t="shared" si="249"/>
        <v/>
      </c>
      <c r="BK396" s="57" t="str">
        <f t="shared" si="250"/>
        <v/>
      </c>
      <c r="BM396" s="57" t="str">
        <f t="shared" si="251"/>
        <v/>
      </c>
      <c r="BO396" s="57" t="str">
        <f t="shared" si="252"/>
        <v/>
      </c>
      <c r="BQ396" s="57" t="str">
        <f t="shared" si="253"/>
        <v/>
      </c>
      <c r="BS396" s="57" t="str">
        <f t="shared" si="254"/>
        <v/>
      </c>
      <c r="BU396" s="57" t="str">
        <f t="shared" si="255"/>
        <v/>
      </c>
      <c r="BW396" s="57" t="str">
        <f t="shared" si="256"/>
        <v/>
      </c>
      <c r="BY396" s="57" t="str">
        <f t="shared" si="257"/>
        <v/>
      </c>
      <c r="CA396" s="58" t="str">
        <f t="shared" si="258"/>
        <v/>
      </c>
      <c r="CB396" s="59" t="str">
        <f t="shared" si="275"/>
        <v/>
      </c>
      <c r="CG396" s="49" t="e">
        <f t="shared" si="276"/>
        <v>#N/A</v>
      </c>
      <c r="CH396" s="49" t="e">
        <f t="shared" si="277"/>
        <v>#N/A</v>
      </c>
      <c r="CJ396" s="49" t="e">
        <f t="shared" si="278"/>
        <v>#N/A</v>
      </c>
      <c r="CK396" s="49" t="e">
        <f t="shared" si="279"/>
        <v>#N/A</v>
      </c>
    </row>
    <row r="397" spans="2:89" x14ac:dyDescent="0.3">
      <c r="B397" s="21">
        <f>IF('INPUT and DIAGNOSIS'!B103="","",'INPUT and DIAGNOSIS'!B103)</f>
        <v>99</v>
      </c>
      <c r="C397" s="21" t="str">
        <f>IF('INPUT and DIAGNOSIS'!C103="","",'INPUT and DIAGNOSIS'!C103)</f>
        <v/>
      </c>
      <c r="D397" s="21" t="str">
        <f>IF('INPUT and DIAGNOSIS'!D103="","",IF(AND('INPUT and DIAGNOSIS'!C103&lt;42,'INPUT and DIAGNOSIS'!D103&lt;10),10,IF(AND('INPUT and DIAGNOSIS'!C103&lt;68,'INPUT and DIAGNOSIS'!D103&lt;8),8,'INPUT and DIAGNOSIS'!D103)))</f>
        <v/>
      </c>
      <c r="E397" s="21" t="str">
        <f>IF('INPUT and DIAGNOSIS'!E103="","",IF('INPUT and DIAGNOSIS'!E103="M",0,IF('INPUT and DIAGNOSIS'!E103="F",1,"Missing/Wrong")))</f>
        <v/>
      </c>
      <c r="F397" s="21" t="str">
        <f>IF('INPUT and DIAGNOSIS'!F103="","",'INPUT and DIAGNOSIS'!F103)</f>
        <v/>
      </c>
      <c r="G397" s="21" t="str">
        <f>IF('INPUT and DIAGNOSIS'!G103="","",'INPUT and DIAGNOSIS'!G103)</f>
        <v/>
      </c>
      <c r="H397" s="38" t="str">
        <f t="shared" si="259"/>
        <v/>
      </c>
      <c r="I397" s="49" t="str">
        <f>IF('INPUT and DIAGNOSIS'!D103="","",IF(AND('INPUT and DIAGNOSIS'!C103&lt;42,'INPUT and DIAGNOSIS'!D103&lt;10),10,IF(AND('INPUT and DIAGNOSIS'!C103&lt;68,'INPUT and DIAGNOSIS'!D103&lt;8),8,"")))</f>
        <v/>
      </c>
      <c r="J397" t="e">
        <f t="shared" si="260"/>
        <v>#VALUE!</v>
      </c>
      <c r="K397" t="e">
        <f t="shared" si="234"/>
        <v>#VALUE!</v>
      </c>
      <c r="L397" s="33" t="e">
        <f t="shared" si="235"/>
        <v>#VALUE!</v>
      </c>
      <c r="M397" t="e">
        <f t="shared" si="261"/>
        <v>#VALUE!</v>
      </c>
      <c r="O397" s="33" t="e">
        <f t="shared" si="262"/>
        <v>#VALUE!</v>
      </c>
      <c r="P397" s="33" t="e">
        <f t="shared" si="263"/>
        <v>#VALUE!</v>
      </c>
      <c r="Q397" s="33" t="e">
        <f t="shared" si="264"/>
        <v>#VALUE!</v>
      </c>
      <c r="S397" t="e">
        <f>'Parameters from R'!D$17+'Parameters from R'!D$18*Computation!$O397+'Parameters from R'!D$19*Computation!$P397+'Parameters from R'!D$20*Computation!$O397*Computation!$P397+'Parameters from R'!D$21*Computation!$Q397+'Parameters from R'!D$22*Computation!$O397*Computation!$Q397+'Parameters from R'!D$23*Computation!$P397*Computation!$Q397+'Parameters from R'!D$24*Computation!$O397*Computation!$P397*Computation!$Q397</f>
        <v>#VALUE!</v>
      </c>
      <c r="T397" t="e">
        <f>'Parameters from R'!E$17+'Parameters from R'!E$18*Computation!$O397+'Parameters from R'!E$19*Computation!$P397+'Parameters from R'!E$20*Computation!$O397*Computation!$P397+'Parameters from R'!E$21*Computation!$Q397+'Parameters from R'!E$22*Computation!$O397*Computation!$Q397+'Parameters from R'!E$23*Computation!$P397*Computation!$Q397+'Parameters from R'!E$24*Computation!$O397*Computation!$P397*Computation!$Q397</f>
        <v>#VALUE!</v>
      </c>
      <c r="U397" t="e">
        <f>'Parameters from R'!F$17+'Parameters from R'!F$18*Computation!$O397+'Parameters from R'!F$19*Computation!$P397+'Parameters from R'!F$20*Computation!$O397*Computation!$P397+'Parameters from R'!F$21*Computation!$Q397+'Parameters from R'!F$22*Computation!$O397*Computation!$Q397+'Parameters from R'!F$23*Computation!$P397*Computation!$Q397+'Parameters from R'!F$24*Computation!$O397*Computation!$P397*Computation!$Q397</f>
        <v>#VALUE!</v>
      </c>
      <c r="V397" t="e">
        <f t="shared" si="265"/>
        <v>#VALUE!</v>
      </c>
      <c r="W397" t="e">
        <f t="shared" si="266"/>
        <v>#VALUE!</v>
      </c>
      <c r="X397" t="e">
        <f t="shared" si="267"/>
        <v>#VALUE!</v>
      </c>
      <c r="Z397" s="21" t="str">
        <f>IF(F397="","",V397/'Parameters from R'!$D$25)</f>
        <v/>
      </c>
      <c r="AA397" s="21" t="str">
        <f t="shared" si="268"/>
        <v/>
      </c>
      <c r="AB397" s="21" t="str">
        <f t="shared" si="269"/>
        <v/>
      </c>
      <c r="AD397" s="21" t="str">
        <f>IF(G397="","",X397/'Parameters from R'!$F$25)</f>
        <v/>
      </c>
      <c r="AE397" s="21" t="str">
        <f t="shared" si="270"/>
        <v/>
      </c>
      <c r="AF397" s="21" t="str">
        <f t="shared" si="271"/>
        <v/>
      </c>
      <c r="AI397" s="49" t="str">
        <f t="shared" si="272"/>
        <v/>
      </c>
      <c r="AJ397" s="49" t="str">
        <f t="shared" si="273"/>
        <v/>
      </c>
      <c r="AL397" s="48" t="str">
        <f t="shared" si="274"/>
        <v/>
      </c>
      <c r="AM397" s="45" t="str">
        <f t="shared" si="236"/>
        <v/>
      </c>
      <c r="AO397" s="60" t="str">
        <f t="shared" si="237"/>
        <v/>
      </c>
      <c r="AP397" s="60" t="str">
        <f t="shared" si="238"/>
        <v/>
      </c>
      <c r="AQ397" s="21" t="str">
        <f t="shared" si="239"/>
        <v/>
      </c>
      <c r="AR397" s="21" t="str">
        <f t="shared" si="240"/>
        <v/>
      </c>
      <c r="AT397" s="55" t="str">
        <f t="shared" si="241"/>
        <v/>
      </c>
      <c r="AV397" s="55" t="str">
        <f t="shared" si="242"/>
        <v/>
      </c>
      <c r="AX397" s="55" t="str">
        <f t="shared" si="243"/>
        <v/>
      </c>
      <c r="AZ397" s="55" t="str">
        <f t="shared" si="244"/>
        <v/>
      </c>
      <c r="BB397" s="55" t="str">
        <f t="shared" si="245"/>
        <v/>
      </c>
      <c r="BD397" s="55" t="str">
        <f t="shared" si="246"/>
        <v/>
      </c>
      <c r="BF397" s="55" t="str">
        <f t="shared" si="247"/>
        <v/>
      </c>
      <c r="BH397" s="55" t="str">
        <f t="shared" si="248"/>
        <v/>
      </c>
      <c r="BJ397" s="56" t="str">
        <f t="shared" si="249"/>
        <v/>
      </c>
      <c r="BK397" s="57" t="str">
        <f t="shared" si="250"/>
        <v/>
      </c>
      <c r="BM397" s="57" t="str">
        <f t="shared" si="251"/>
        <v/>
      </c>
      <c r="BO397" s="57" t="str">
        <f t="shared" si="252"/>
        <v/>
      </c>
      <c r="BQ397" s="57" t="str">
        <f t="shared" si="253"/>
        <v/>
      </c>
      <c r="BS397" s="57" t="str">
        <f t="shared" si="254"/>
        <v/>
      </c>
      <c r="BU397" s="57" t="str">
        <f t="shared" si="255"/>
        <v/>
      </c>
      <c r="BW397" s="57" t="str">
        <f t="shared" si="256"/>
        <v/>
      </c>
      <c r="BY397" s="57" t="str">
        <f t="shared" si="257"/>
        <v/>
      </c>
      <c r="CA397" s="58" t="str">
        <f t="shared" si="258"/>
        <v/>
      </c>
      <c r="CB397" s="59" t="str">
        <f t="shared" si="275"/>
        <v/>
      </c>
      <c r="CG397" s="49" t="e">
        <f t="shared" si="276"/>
        <v>#N/A</v>
      </c>
      <c r="CH397" s="49" t="e">
        <f t="shared" si="277"/>
        <v>#N/A</v>
      </c>
      <c r="CJ397" s="49" t="e">
        <f t="shared" si="278"/>
        <v>#N/A</v>
      </c>
      <c r="CK397" s="49" t="e">
        <f t="shared" si="279"/>
        <v>#N/A</v>
      </c>
    </row>
    <row r="398" spans="2:89" x14ac:dyDescent="0.3">
      <c r="B398" s="21">
        <f>IF('INPUT and DIAGNOSIS'!B104="","",'INPUT and DIAGNOSIS'!B104)</f>
        <v>100</v>
      </c>
      <c r="C398" s="21" t="str">
        <f>IF('INPUT and DIAGNOSIS'!C104="","",'INPUT and DIAGNOSIS'!C104)</f>
        <v/>
      </c>
      <c r="D398" s="21" t="str">
        <f>IF('INPUT and DIAGNOSIS'!D104="","",IF(AND('INPUT and DIAGNOSIS'!C104&lt;42,'INPUT and DIAGNOSIS'!D104&lt;10),10,IF(AND('INPUT and DIAGNOSIS'!C104&lt;68,'INPUT and DIAGNOSIS'!D104&lt;8),8,'INPUT and DIAGNOSIS'!D104)))</f>
        <v/>
      </c>
      <c r="E398" s="21" t="str">
        <f>IF('INPUT and DIAGNOSIS'!E104="","",IF('INPUT and DIAGNOSIS'!E104="M",0,IF('INPUT and DIAGNOSIS'!E104="F",1,"Missing/Wrong")))</f>
        <v/>
      </c>
      <c r="F398" s="21" t="str">
        <f>IF('INPUT and DIAGNOSIS'!F104="","",'INPUT and DIAGNOSIS'!F104)</f>
        <v/>
      </c>
      <c r="G398" s="21" t="str">
        <f>IF('INPUT and DIAGNOSIS'!G104="","",'INPUT and DIAGNOSIS'!G104)</f>
        <v/>
      </c>
      <c r="H398" s="38" t="str">
        <f t="shared" si="259"/>
        <v/>
      </c>
      <c r="I398" s="49" t="str">
        <f>IF('INPUT and DIAGNOSIS'!D104="","",IF(AND('INPUT and DIAGNOSIS'!C104&lt;42,'INPUT and DIAGNOSIS'!D104&lt;10),10,IF(AND('INPUT and DIAGNOSIS'!C104&lt;68,'INPUT and DIAGNOSIS'!D104&lt;8),8,"")))</f>
        <v/>
      </c>
      <c r="J398" t="e">
        <f t="shared" si="260"/>
        <v>#VALUE!</v>
      </c>
      <c r="K398" t="e">
        <f t="shared" si="234"/>
        <v>#VALUE!</v>
      </c>
      <c r="L398" s="33" t="e">
        <f t="shared" si="235"/>
        <v>#VALUE!</v>
      </c>
      <c r="M398" t="e">
        <f t="shared" si="261"/>
        <v>#VALUE!</v>
      </c>
      <c r="O398" s="33" t="e">
        <f t="shared" si="262"/>
        <v>#VALUE!</v>
      </c>
      <c r="P398" s="33" t="e">
        <f t="shared" si="263"/>
        <v>#VALUE!</v>
      </c>
      <c r="Q398" s="33" t="e">
        <f t="shared" si="264"/>
        <v>#VALUE!</v>
      </c>
      <c r="S398" t="e">
        <f>'Parameters from R'!D$17+'Parameters from R'!D$18*Computation!$O398+'Parameters from R'!D$19*Computation!$P398+'Parameters from R'!D$20*Computation!$O398*Computation!$P398+'Parameters from R'!D$21*Computation!$Q398+'Parameters from R'!D$22*Computation!$O398*Computation!$Q398+'Parameters from R'!D$23*Computation!$P398*Computation!$Q398+'Parameters from R'!D$24*Computation!$O398*Computation!$P398*Computation!$Q398</f>
        <v>#VALUE!</v>
      </c>
      <c r="T398" t="e">
        <f>'Parameters from R'!E$17+'Parameters from R'!E$18*Computation!$O398+'Parameters from R'!E$19*Computation!$P398+'Parameters from R'!E$20*Computation!$O398*Computation!$P398+'Parameters from R'!E$21*Computation!$Q398+'Parameters from R'!E$22*Computation!$O398*Computation!$Q398+'Parameters from R'!E$23*Computation!$P398*Computation!$Q398+'Parameters from R'!E$24*Computation!$O398*Computation!$P398*Computation!$Q398</f>
        <v>#VALUE!</v>
      </c>
      <c r="U398" t="e">
        <f>'Parameters from R'!F$17+'Parameters from R'!F$18*Computation!$O398+'Parameters from R'!F$19*Computation!$P398+'Parameters from R'!F$20*Computation!$O398*Computation!$P398+'Parameters from R'!F$21*Computation!$Q398+'Parameters from R'!F$22*Computation!$O398*Computation!$Q398+'Parameters from R'!F$23*Computation!$P398*Computation!$Q398+'Parameters from R'!F$24*Computation!$O398*Computation!$P398*Computation!$Q398</f>
        <v>#VALUE!</v>
      </c>
      <c r="V398" t="e">
        <f t="shared" si="265"/>
        <v>#VALUE!</v>
      </c>
      <c r="W398" t="e">
        <f t="shared" si="266"/>
        <v>#VALUE!</v>
      </c>
      <c r="X398" t="e">
        <f t="shared" si="267"/>
        <v>#VALUE!</v>
      </c>
      <c r="Z398" s="21" t="str">
        <f>IF(F398="","",V398/'Parameters from R'!$D$25)</f>
        <v/>
      </c>
      <c r="AA398" s="21" t="str">
        <f t="shared" si="268"/>
        <v/>
      </c>
      <c r="AB398" s="21" t="str">
        <f t="shared" si="269"/>
        <v/>
      </c>
      <c r="AD398" s="21" t="str">
        <f>IF(G398="","",X398/'Parameters from R'!$F$25)</f>
        <v/>
      </c>
      <c r="AE398" s="21" t="str">
        <f t="shared" si="270"/>
        <v/>
      </c>
      <c r="AF398" s="21" t="str">
        <f t="shared" si="271"/>
        <v/>
      </c>
      <c r="AI398" s="49" t="str">
        <f t="shared" si="272"/>
        <v/>
      </c>
      <c r="AJ398" s="49" t="str">
        <f t="shared" si="273"/>
        <v/>
      </c>
      <c r="AL398" s="48" t="str">
        <f t="shared" si="274"/>
        <v/>
      </c>
      <c r="AM398" s="45" t="str">
        <f t="shared" si="236"/>
        <v/>
      </c>
      <c r="AO398" s="60" t="str">
        <f t="shared" si="237"/>
        <v/>
      </c>
      <c r="AP398" s="60" t="str">
        <f t="shared" si="238"/>
        <v/>
      </c>
      <c r="AQ398" s="21" t="str">
        <f t="shared" si="239"/>
        <v/>
      </c>
      <c r="AR398" s="21" t="str">
        <f t="shared" si="240"/>
        <v/>
      </c>
      <c r="AT398" s="55" t="str">
        <f t="shared" si="241"/>
        <v/>
      </c>
      <c r="AV398" s="55" t="str">
        <f t="shared" si="242"/>
        <v/>
      </c>
      <c r="AX398" s="55" t="str">
        <f t="shared" si="243"/>
        <v/>
      </c>
      <c r="AZ398" s="55" t="str">
        <f t="shared" si="244"/>
        <v/>
      </c>
      <c r="BB398" s="55" t="str">
        <f t="shared" si="245"/>
        <v/>
      </c>
      <c r="BD398" s="55" t="str">
        <f t="shared" si="246"/>
        <v/>
      </c>
      <c r="BF398" s="55" t="str">
        <f t="shared" si="247"/>
        <v/>
      </c>
      <c r="BH398" s="55" t="str">
        <f t="shared" si="248"/>
        <v/>
      </c>
      <c r="BJ398" s="56" t="str">
        <f t="shared" si="249"/>
        <v/>
      </c>
      <c r="BK398" s="57" t="str">
        <f t="shared" si="250"/>
        <v/>
      </c>
      <c r="BM398" s="57" t="str">
        <f t="shared" si="251"/>
        <v/>
      </c>
      <c r="BO398" s="57" t="str">
        <f t="shared" si="252"/>
        <v/>
      </c>
      <c r="BQ398" s="57" t="str">
        <f t="shared" si="253"/>
        <v/>
      </c>
      <c r="BS398" s="57" t="str">
        <f t="shared" si="254"/>
        <v/>
      </c>
      <c r="BU398" s="57" t="str">
        <f t="shared" si="255"/>
        <v/>
      </c>
      <c r="BW398" s="57" t="str">
        <f t="shared" si="256"/>
        <v/>
      </c>
      <c r="BY398" s="57" t="str">
        <f t="shared" si="257"/>
        <v/>
      </c>
      <c r="CA398" s="58" t="str">
        <f t="shared" si="258"/>
        <v/>
      </c>
      <c r="CB398" s="59" t="str">
        <f t="shared" si="275"/>
        <v/>
      </c>
      <c r="CG398" s="49" t="e">
        <f t="shared" si="276"/>
        <v>#N/A</v>
      </c>
      <c r="CH398" s="49" t="e">
        <f t="shared" si="277"/>
        <v>#N/A</v>
      </c>
      <c r="CJ398" s="49" t="e">
        <f t="shared" si="278"/>
        <v>#N/A</v>
      </c>
      <c r="CK398" s="49" t="e">
        <f t="shared" si="279"/>
        <v>#N/A</v>
      </c>
    </row>
  </sheetData>
  <sheetProtection password="A29E" sheet="1" objects="1" scenarios="1" selectLockedCells="1" selectUnlockedCells="1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44"/>
  <sheetViews>
    <sheetView workbookViewId="0"/>
  </sheetViews>
  <sheetFormatPr defaultRowHeight="14.4" x14ac:dyDescent="0.3"/>
  <cols>
    <col min="4" max="4" width="12.88671875" bestFit="1" customWidth="1"/>
    <col min="6" max="6" width="13.5546875" bestFit="1" customWidth="1"/>
    <col min="7" max="7" width="12.88671875" bestFit="1" customWidth="1"/>
    <col min="9" max="10" width="9.6640625" bestFit="1" customWidth="1"/>
    <col min="12" max="12" width="12" bestFit="1" customWidth="1"/>
    <col min="23" max="23" width="16.6640625" customWidth="1"/>
    <col min="27" max="27" width="11.6640625" customWidth="1"/>
    <col min="32" max="32" width="13.44140625" customWidth="1"/>
  </cols>
  <sheetData>
    <row r="2" spans="1:37" x14ac:dyDescent="0.3">
      <c r="C2" t="s">
        <v>44</v>
      </c>
      <c r="L2" t="s">
        <v>43</v>
      </c>
    </row>
    <row r="3" spans="1:37" ht="15" thickBot="1" x14ac:dyDescent="0.35">
      <c r="L3" s="107" t="s">
        <v>13</v>
      </c>
      <c r="M3" s="107"/>
      <c r="N3" s="107"/>
      <c r="O3" s="107"/>
      <c r="P3" s="107"/>
      <c r="Q3" s="107"/>
      <c r="R3" s="107"/>
      <c r="S3" s="107"/>
      <c r="T3" s="107"/>
      <c r="U3" s="107"/>
    </row>
    <row r="4" spans="1:37" x14ac:dyDescent="0.3">
      <c r="A4" t="s">
        <v>143</v>
      </c>
      <c r="C4" s="9" t="s">
        <v>38</v>
      </c>
      <c r="D4" s="9" t="s">
        <v>39</v>
      </c>
      <c r="E4" s="9" t="s">
        <v>40</v>
      </c>
      <c r="F4" s="9" t="s">
        <v>41</v>
      </c>
      <c r="G4" s="8"/>
      <c r="H4" s="14"/>
      <c r="I4" t="s">
        <v>42</v>
      </c>
    </row>
    <row r="5" spans="1:37" ht="15" thickBot="1" x14ac:dyDescent="0.35">
      <c r="C5" s="10" t="s">
        <v>28</v>
      </c>
      <c r="D5" s="10" t="s">
        <v>28</v>
      </c>
      <c r="E5" s="10" t="s">
        <v>28</v>
      </c>
      <c r="F5" s="10" t="s">
        <v>28</v>
      </c>
      <c r="G5" s="8"/>
      <c r="H5" s="12"/>
      <c r="L5" s="108" t="s">
        <v>14</v>
      </c>
      <c r="M5" s="108"/>
      <c r="N5" s="108" t="s">
        <v>15</v>
      </c>
      <c r="O5" s="108"/>
      <c r="P5" s="108" t="s">
        <v>16</v>
      </c>
      <c r="Q5" s="108"/>
      <c r="R5" s="108" t="s">
        <v>17</v>
      </c>
      <c r="S5" s="108"/>
      <c r="T5" s="108" t="s">
        <v>18</v>
      </c>
      <c r="U5" s="108"/>
    </row>
    <row r="6" spans="1:37" x14ac:dyDescent="0.3">
      <c r="C6" s="11" t="s">
        <v>29</v>
      </c>
      <c r="D6" s="12">
        <v>27.300039999999999</v>
      </c>
      <c r="E6" s="12">
        <v>0.32484000000000002</v>
      </c>
      <c r="F6" s="12">
        <v>26.689080000000001</v>
      </c>
      <c r="G6" s="12">
        <v>27.910990000000002</v>
      </c>
      <c r="H6" s="12"/>
      <c r="I6">
        <f t="shared" ref="I6:I12" si="0">D6/E6</f>
        <v>84.041497352542777</v>
      </c>
      <c r="L6" s="4" t="s">
        <v>19</v>
      </c>
      <c r="M6" s="4"/>
      <c r="N6" s="5">
        <v>27.327760000000001</v>
      </c>
      <c r="O6" s="4"/>
      <c r="P6" s="5">
        <v>0.34078000000000003</v>
      </c>
      <c r="Q6" s="4"/>
      <c r="R6" s="5">
        <v>80.192999999999998</v>
      </c>
      <c r="S6" s="4"/>
      <c r="T6" s="5" t="s">
        <v>20</v>
      </c>
      <c r="U6" s="4"/>
    </row>
    <row r="7" spans="1:37" x14ac:dyDescent="0.3">
      <c r="C7" s="11" t="s">
        <v>30</v>
      </c>
      <c r="D7" s="12">
        <v>-3.8440000000000002E-2</v>
      </c>
      <c r="E7" s="12">
        <v>1.6060000000000001E-2</v>
      </c>
      <c r="F7" s="12">
        <v>-6.8640000000000007E-2</v>
      </c>
      <c r="G7" s="12">
        <v>-8.2400000000000008E-3</v>
      </c>
      <c r="H7" s="12"/>
      <c r="I7">
        <f t="shared" si="0"/>
        <v>-2.3935242839352426</v>
      </c>
      <c r="L7" s="4" t="s">
        <v>10</v>
      </c>
      <c r="M7" s="4"/>
      <c r="N7" s="5">
        <v>-4.4299999999999999E-2</v>
      </c>
      <c r="O7" s="4"/>
      <c r="P7" s="5">
        <v>1.9570000000000001E-2</v>
      </c>
      <c r="Q7" s="4"/>
      <c r="R7" s="5">
        <v>-2.2639999999999998</v>
      </c>
      <c r="S7" s="4"/>
      <c r="T7" s="5">
        <v>2.5000000000000001E-2</v>
      </c>
      <c r="U7" s="4"/>
    </row>
    <row r="8" spans="1:37" x14ac:dyDescent="0.3">
      <c r="C8" s="11" t="s">
        <v>31</v>
      </c>
      <c r="D8" s="12">
        <v>-3.7490000000000002E-2</v>
      </c>
      <c r="E8" s="12">
        <v>2.8670000000000001E-2</v>
      </c>
      <c r="F8" s="12">
        <v>-9.1420000000000001E-2</v>
      </c>
      <c r="G8" s="12">
        <v>1.643E-2</v>
      </c>
      <c r="H8" s="12"/>
      <c r="I8">
        <f t="shared" si="0"/>
        <v>-1.307638646668992</v>
      </c>
      <c r="L8" s="4" t="s">
        <v>11</v>
      </c>
      <c r="M8" s="4"/>
      <c r="N8" s="5">
        <v>-9.3909999999999993E-2</v>
      </c>
      <c r="O8" s="4"/>
      <c r="P8" s="5">
        <v>0.10018000000000001</v>
      </c>
      <c r="Q8" s="4"/>
      <c r="R8" s="5">
        <v>-0.93700000000000006</v>
      </c>
      <c r="S8" s="4"/>
      <c r="T8" s="5">
        <v>0.35</v>
      </c>
      <c r="U8" s="4"/>
    </row>
    <row r="9" spans="1:37" ht="16.8" x14ac:dyDescent="0.3">
      <c r="C9" s="11" t="s">
        <v>32</v>
      </c>
      <c r="D9" s="12">
        <v>1.949E-2</v>
      </c>
      <c r="E9" s="12">
        <v>3.7100000000000002E-3</v>
      </c>
      <c r="F9" s="12">
        <v>1.251E-2</v>
      </c>
      <c r="G9" s="12">
        <v>2.6460000000000001E-2</v>
      </c>
      <c r="H9" s="12"/>
      <c r="I9">
        <f t="shared" si="0"/>
        <v>5.2533692722371965</v>
      </c>
      <c r="L9" s="4" t="s">
        <v>21</v>
      </c>
      <c r="M9" s="4"/>
      <c r="N9" s="5">
        <v>2.0469999999999999E-2</v>
      </c>
      <c r="O9" s="4"/>
      <c r="P9" s="5">
        <v>4.2500000000000003E-3</v>
      </c>
      <c r="Q9" s="4"/>
      <c r="R9" s="5">
        <v>4.8129999999999997</v>
      </c>
      <c r="S9" s="4"/>
      <c r="T9" s="5" t="s">
        <v>20</v>
      </c>
      <c r="U9" s="4"/>
    </row>
    <row r="10" spans="1:37" x14ac:dyDescent="0.3">
      <c r="C10" s="11" t="s">
        <v>33</v>
      </c>
      <c r="D10" s="12">
        <v>-0.62156999999999996</v>
      </c>
      <c r="E10" s="12">
        <v>0.4965</v>
      </c>
      <c r="F10" s="12">
        <v>-1.55538</v>
      </c>
      <c r="G10" s="12">
        <v>0.31225000000000003</v>
      </c>
      <c r="H10" s="12"/>
      <c r="I10">
        <f t="shared" si="0"/>
        <v>-1.2519033232628398</v>
      </c>
      <c r="L10" s="4" t="s">
        <v>12</v>
      </c>
      <c r="M10" s="4"/>
      <c r="N10" s="5">
        <v>-0.91317000000000004</v>
      </c>
      <c r="O10" s="4"/>
      <c r="P10" s="5">
        <v>0.68154999999999999</v>
      </c>
      <c r="Q10" s="4"/>
      <c r="R10" s="5">
        <v>-1.34</v>
      </c>
      <c r="S10" s="4"/>
      <c r="T10" s="5">
        <v>0.182</v>
      </c>
      <c r="U10" s="4"/>
    </row>
    <row r="11" spans="1:37" x14ac:dyDescent="0.3">
      <c r="C11" s="11" t="s">
        <v>34</v>
      </c>
      <c r="D11" s="12">
        <v>6.3259999999999997E-2</v>
      </c>
      <c r="E11" s="12">
        <v>2.623E-2</v>
      </c>
      <c r="F11" s="12">
        <v>1.393E-2</v>
      </c>
      <c r="G11" s="12">
        <v>0.11259</v>
      </c>
      <c r="H11" s="12"/>
      <c r="I11">
        <f t="shared" si="0"/>
        <v>2.4117422798322532</v>
      </c>
      <c r="L11" s="4" t="s">
        <v>22</v>
      </c>
      <c r="M11" s="4"/>
      <c r="N11" s="5">
        <v>8.6970000000000006E-2</v>
      </c>
      <c r="O11" s="4"/>
      <c r="P11" s="5">
        <v>3.9129999999999998E-2</v>
      </c>
      <c r="Q11" s="4"/>
      <c r="R11" s="5">
        <v>2.222</v>
      </c>
      <c r="S11" s="4"/>
      <c r="T11" s="5">
        <v>2.7E-2</v>
      </c>
      <c r="U11" s="4"/>
    </row>
    <row r="12" spans="1:37" ht="16.8" x14ac:dyDescent="0.3">
      <c r="C12" s="11" t="s">
        <v>37</v>
      </c>
      <c r="D12" s="12">
        <v>4.07498</v>
      </c>
      <c r="E12" s="12">
        <v>0.19689999999999999</v>
      </c>
      <c r="F12" s="12">
        <v>3.70465</v>
      </c>
      <c r="G12" s="12">
        <v>4.4453199999999997</v>
      </c>
      <c r="H12" s="14"/>
      <c r="I12">
        <f t="shared" si="0"/>
        <v>20.695683087861859</v>
      </c>
      <c r="L12" s="4" t="s">
        <v>23</v>
      </c>
      <c r="M12" s="4"/>
      <c r="N12" s="5">
        <v>6.9510000000000002E-2</v>
      </c>
      <c r="O12" s="4"/>
      <c r="P12" s="5">
        <v>0.20036999999999999</v>
      </c>
      <c r="Q12" s="4"/>
      <c r="R12" s="5">
        <v>0.34699999999999998</v>
      </c>
      <c r="S12" s="4"/>
      <c r="T12" s="5">
        <v>0.72899999999999998</v>
      </c>
      <c r="U12" s="4"/>
    </row>
    <row r="13" spans="1:37" ht="25.8" thickBot="1" x14ac:dyDescent="0.35">
      <c r="C13" s="11"/>
      <c r="D13" s="12"/>
      <c r="E13" s="12"/>
      <c r="F13" s="12"/>
      <c r="G13" s="12"/>
      <c r="L13" s="6" t="s">
        <v>24</v>
      </c>
      <c r="M13" s="6"/>
      <c r="N13" s="7">
        <v>-2.6199999999999999E-3</v>
      </c>
      <c r="O13" s="6"/>
      <c r="P13" s="7">
        <v>8.5100000000000002E-3</v>
      </c>
      <c r="Q13" s="6"/>
      <c r="R13" s="7">
        <v>-0.308</v>
      </c>
      <c r="S13" s="6"/>
      <c r="T13" s="7">
        <v>0.75800000000000001</v>
      </c>
      <c r="U13" s="6"/>
    </row>
    <row r="14" spans="1:37" x14ac:dyDescent="0.3">
      <c r="C14" s="11"/>
      <c r="D14" s="12"/>
      <c r="E14" s="12"/>
      <c r="F14" s="12"/>
      <c r="G14" s="12"/>
    </row>
    <row r="15" spans="1:37" x14ac:dyDescent="0.3">
      <c r="X15" s="68"/>
      <c r="AD15" s="8"/>
      <c r="AH15" s="68" t="s">
        <v>130</v>
      </c>
    </row>
    <row r="16" spans="1:37" x14ac:dyDescent="0.3">
      <c r="D16" s="36" t="s">
        <v>141</v>
      </c>
      <c r="E16" s="36" t="s">
        <v>5</v>
      </c>
      <c r="F16" s="36" t="s">
        <v>53</v>
      </c>
      <c r="G16" s="36"/>
      <c r="X16" s="1" t="s">
        <v>125</v>
      </c>
      <c r="Y16" s="1" t="s">
        <v>124</v>
      </c>
      <c r="Z16" s="1" t="s">
        <v>126</v>
      </c>
      <c r="AA16" s="1" t="s">
        <v>132</v>
      </c>
      <c r="AB16" s="1" t="s">
        <v>16</v>
      </c>
      <c r="AC16" s="1" t="s">
        <v>127</v>
      </c>
      <c r="AD16" s="8"/>
      <c r="AG16" s="71" t="s">
        <v>131</v>
      </c>
      <c r="AH16" s="71" t="s">
        <v>38</v>
      </c>
      <c r="AI16" s="71" t="s">
        <v>129</v>
      </c>
      <c r="AJ16" s="72">
        <v>0.03</v>
      </c>
      <c r="AK16" s="72">
        <v>0.97</v>
      </c>
    </row>
    <row r="17" spans="1:39" x14ac:dyDescent="0.3">
      <c r="A17" t="s">
        <v>45</v>
      </c>
      <c r="C17" s="11" t="s">
        <v>29</v>
      </c>
      <c r="D17" s="37">
        <f>D6</f>
        <v>27.300039999999999</v>
      </c>
      <c r="E17" s="61">
        <f>D31</f>
        <v>31.064730000000001</v>
      </c>
      <c r="F17" s="37">
        <f>D39</f>
        <v>29.017659999999999</v>
      </c>
      <c r="G17" s="36"/>
      <c r="W17" s="68" t="s">
        <v>141</v>
      </c>
      <c r="X17" s="69" t="s">
        <v>117</v>
      </c>
      <c r="Y17" s="69">
        <v>1231.5</v>
      </c>
      <c r="Z17" s="69">
        <v>0</v>
      </c>
      <c r="AA17" s="69">
        <v>0.74</v>
      </c>
      <c r="AB17" s="69">
        <v>20.52</v>
      </c>
      <c r="AC17" s="70"/>
      <c r="AD17" s="67"/>
      <c r="AF17" s="68" t="s">
        <v>141</v>
      </c>
      <c r="AG17" s="11" t="s">
        <v>29</v>
      </c>
      <c r="AH17" s="12">
        <v>27.300039999999999</v>
      </c>
      <c r="AI17" s="12">
        <v>0.32484000000000002</v>
      </c>
      <c r="AJ17" s="12">
        <v>26.689080000000001</v>
      </c>
      <c r="AK17" s="12">
        <v>27.910990000000002</v>
      </c>
      <c r="AM17">
        <f>AH17/AI17</f>
        <v>84.041497352542777</v>
      </c>
    </row>
    <row r="18" spans="1:39" x14ac:dyDescent="0.3">
      <c r="C18" s="11" t="s">
        <v>30</v>
      </c>
      <c r="D18" s="37">
        <f t="shared" ref="D18:D21" si="1">D7</f>
        <v>-3.8440000000000002E-2</v>
      </c>
      <c r="E18" s="61">
        <f t="shared" ref="E18:E21" si="2">D32</f>
        <v>-2.2579999999999999E-2</v>
      </c>
      <c r="F18" s="37">
        <f t="shared" ref="F18:F24" si="3">D40</f>
        <v>-2.393E-2</v>
      </c>
      <c r="G18" s="36"/>
      <c r="W18" s="68"/>
      <c r="X18" s="69" t="s">
        <v>118</v>
      </c>
      <c r="Y18" s="69">
        <v>1234.7</v>
      </c>
      <c r="Z18" s="69">
        <v>3.2</v>
      </c>
      <c r="AA18" s="69">
        <v>0.15</v>
      </c>
      <c r="AB18" s="69">
        <v>16.899999999999999</v>
      </c>
      <c r="AC18" s="69">
        <v>3.75</v>
      </c>
      <c r="AD18" s="12"/>
      <c r="AF18" s="68" t="s">
        <v>117</v>
      </c>
      <c r="AG18" s="11" t="s">
        <v>30</v>
      </c>
      <c r="AH18" s="12">
        <v>-3.8440000000000002E-2</v>
      </c>
      <c r="AI18" s="12">
        <v>1.6060000000000001E-2</v>
      </c>
      <c r="AJ18" s="12">
        <v>-6.8640000000000007E-2</v>
      </c>
      <c r="AK18" s="12">
        <v>-8.2400000000000008E-3</v>
      </c>
      <c r="AM18">
        <f t="shared" ref="AM18:AM22" si="4">AH18/AI18</f>
        <v>-2.3935242839352426</v>
      </c>
    </row>
    <row r="19" spans="1:39" x14ac:dyDescent="0.3">
      <c r="C19" s="11" t="s">
        <v>31</v>
      </c>
      <c r="D19" s="37">
        <f t="shared" si="1"/>
        <v>-3.7490000000000002E-2</v>
      </c>
      <c r="E19" s="61">
        <f t="shared" si="2"/>
        <v>-1.7299999999999999E-2</v>
      </c>
      <c r="F19" s="37">
        <f t="shared" si="3"/>
        <v>-1.942E-2</v>
      </c>
      <c r="G19" s="36"/>
      <c r="W19" s="68"/>
      <c r="X19" s="69" t="s">
        <v>119</v>
      </c>
      <c r="Y19" s="69">
        <v>1236.5</v>
      </c>
      <c r="Z19" s="69">
        <v>5.0999999999999996</v>
      </c>
      <c r="AA19" s="69">
        <v>0.06</v>
      </c>
      <c r="AB19" s="69">
        <v>20.27</v>
      </c>
      <c r="AC19" s="69">
        <v>4.13</v>
      </c>
      <c r="AD19" s="12"/>
      <c r="AF19" s="68"/>
      <c r="AG19" s="11" t="s">
        <v>31</v>
      </c>
      <c r="AH19" s="12">
        <v>-3.7490000000000002E-2</v>
      </c>
      <c r="AI19" s="12">
        <v>2.8670000000000001E-2</v>
      </c>
      <c r="AJ19" s="12">
        <v>-9.1420000000000001E-2</v>
      </c>
      <c r="AK19" s="12">
        <v>1.643E-2</v>
      </c>
      <c r="AM19">
        <f t="shared" si="4"/>
        <v>-1.307638646668992</v>
      </c>
    </row>
    <row r="20" spans="1:39" x14ac:dyDescent="0.3">
      <c r="C20" s="11" t="s">
        <v>32</v>
      </c>
      <c r="D20" s="37">
        <f t="shared" si="1"/>
        <v>1.949E-2</v>
      </c>
      <c r="E20" s="61">
        <f>D34</f>
        <v>8.3400000000000002E-3</v>
      </c>
      <c r="F20" s="37">
        <f t="shared" si="3"/>
        <v>7.8799999999999999E-3</v>
      </c>
      <c r="G20" s="36"/>
      <c r="W20" s="68"/>
      <c r="X20" s="69" t="s">
        <v>120</v>
      </c>
      <c r="Y20" s="69">
        <v>1236.9000000000001</v>
      </c>
      <c r="Z20" s="69">
        <v>5.5</v>
      </c>
      <c r="AA20" s="69">
        <v>0.05</v>
      </c>
      <c r="AB20" s="69">
        <v>19.91</v>
      </c>
      <c r="AC20" s="69">
        <v>4.57</v>
      </c>
      <c r="AD20" s="12"/>
      <c r="AF20" s="68"/>
      <c r="AG20" s="11" t="s">
        <v>32</v>
      </c>
      <c r="AH20" s="12">
        <v>1.949E-2</v>
      </c>
      <c r="AI20" s="12">
        <v>3.7100000000000002E-3</v>
      </c>
      <c r="AJ20" s="12">
        <v>1.251E-2</v>
      </c>
      <c r="AK20" s="12">
        <v>2.6460000000000001E-2</v>
      </c>
      <c r="AM20">
        <f t="shared" si="4"/>
        <v>5.2533692722371965</v>
      </c>
    </row>
    <row r="21" spans="1:39" x14ac:dyDescent="0.3">
      <c r="C21" s="11" t="s">
        <v>33</v>
      </c>
      <c r="D21" s="37">
        <f t="shared" si="1"/>
        <v>-0.62156999999999996</v>
      </c>
      <c r="E21" s="61">
        <f t="shared" si="2"/>
        <v>-0.90202000000000004</v>
      </c>
      <c r="F21" s="37">
        <f t="shared" si="3"/>
        <v>-0.98412999999999995</v>
      </c>
      <c r="G21" s="36"/>
      <c r="W21" s="68"/>
      <c r="X21" s="69" t="s">
        <v>121</v>
      </c>
      <c r="Y21" s="69">
        <v>1260.7</v>
      </c>
      <c r="Z21" s="69">
        <v>29.3</v>
      </c>
      <c r="AA21" s="69">
        <v>0</v>
      </c>
      <c r="AB21" s="69">
        <v>21.69</v>
      </c>
      <c r="AC21" s="69">
        <v>11.21</v>
      </c>
      <c r="AD21" s="12"/>
      <c r="AF21" s="68"/>
      <c r="AG21" s="11" t="s">
        <v>33</v>
      </c>
      <c r="AH21" s="12">
        <v>-0.62156999999999996</v>
      </c>
      <c r="AI21" s="12">
        <v>0.4965</v>
      </c>
      <c r="AJ21" s="12">
        <v>-1.55538</v>
      </c>
      <c r="AK21" s="12">
        <v>0.31225000000000003</v>
      </c>
      <c r="AM21">
        <f t="shared" si="4"/>
        <v>-1.2519033232628398</v>
      </c>
    </row>
    <row r="22" spans="1:39" x14ac:dyDescent="0.3">
      <c r="C22" s="11" t="s">
        <v>34</v>
      </c>
      <c r="D22" s="37">
        <f>D11</f>
        <v>6.3259999999999997E-2</v>
      </c>
      <c r="E22" s="61">
        <v>0</v>
      </c>
      <c r="F22" s="37">
        <v>0</v>
      </c>
      <c r="G22" s="36"/>
      <c r="W22" s="68"/>
      <c r="X22" s="69" t="s">
        <v>122</v>
      </c>
      <c r="Y22" s="69">
        <v>1261</v>
      </c>
      <c r="Z22" s="69">
        <v>29.6</v>
      </c>
      <c r="AA22" s="69">
        <v>0</v>
      </c>
      <c r="AB22" s="69">
        <v>21.58</v>
      </c>
      <c r="AC22" s="69">
        <v>11.18</v>
      </c>
      <c r="AD22" s="12"/>
      <c r="AF22" s="68"/>
      <c r="AG22" s="11" t="s">
        <v>34</v>
      </c>
      <c r="AH22" s="12">
        <v>6.3259999999999997E-2</v>
      </c>
      <c r="AI22" s="12">
        <v>2.623E-2</v>
      </c>
      <c r="AJ22" s="12">
        <v>1.393E-2</v>
      </c>
      <c r="AK22" s="12">
        <v>0.11259</v>
      </c>
      <c r="AM22">
        <f t="shared" si="4"/>
        <v>2.4117422798322532</v>
      </c>
    </row>
    <row r="23" spans="1:39" x14ac:dyDescent="0.3">
      <c r="C23" s="11" t="s">
        <v>35</v>
      </c>
      <c r="D23" s="37">
        <v>0</v>
      </c>
      <c r="E23" s="61">
        <v>0</v>
      </c>
      <c r="F23" s="37">
        <f t="shared" si="3"/>
        <v>0</v>
      </c>
      <c r="G23" s="36"/>
      <c r="W23" s="68"/>
      <c r="X23" s="69" t="s">
        <v>123</v>
      </c>
      <c r="Y23" s="69">
        <v>1269.4000000000001</v>
      </c>
      <c r="Z23" s="69">
        <v>37.9</v>
      </c>
      <c r="AA23" s="69">
        <v>0</v>
      </c>
      <c r="AB23" s="69">
        <v>23.71</v>
      </c>
      <c r="AC23" s="69">
        <v>14.73</v>
      </c>
      <c r="AD23" s="12"/>
      <c r="AF23" s="68"/>
      <c r="AG23" s="11" t="s">
        <v>37</v>
      </c>
      <c r="AH23" s="12">
        <v>4.07498</v>
      </c>
      <c r="AI23" s="12">
        <v>0.19689999999999999</v>
      </c>
      <c r="AJ23" s="12">
        <v>3.70465</v>
      </c>
      <c r="AK23" s="12">
        <v>4.4453199999999997</v>
      </c>
    </row>
    <row r="24" spans="1:39" x14ac:dyDescent="0.3">
      <c r="C24" s="11" t="s">
        <v>36</v>
      </c>
      <c r="D24" s="37">
        <f>D13</f>
        <v>0</v>
      </c>
      <c r="E24" s="61">
        <v>0</v>
      </c>
      <c r="F24" s="37">
        <f t="shared" si="3"/>
        <v>0</v>
      </c>
      <c r="G24" s="36"/>
      <c r="W24" s="68"/>
      <c r="X24" s="42"/>
      <c r="Y24" s="42"/>
      <c r="Z24" s="42"/>
      <c r="AA24" s="42"/>
      <c r="AB24" s="42"/>
      <c r="AC24" s="42"/>
      <c r="AF24" s="68"/>
    </row>
    <row r="25" spans="1:39" x14ac:dyDescent="0.3">
      <c r="C25" s="11" t="s">
        <v>37</v>
      </c>
      <c r="D25" s="35">
        <f>D12</f>
        <v>4.07498</v>
      </c>
      <c r="E25" s="60">
        <f>D36</f>
        <v>2.9253200000000001</v>
      </c>
      <c r="F25" s="35">
        <f>D44</f>
        <v>3.1606000000000001</v>
      </c>
      <c r="W25" s="68" t="s">
        <v>128</v>
      </c>
      <c r="X25" s="69" t="s">
        <v>119</v>
      </c>
      <c r="Y25" s="69">
        <v>1087.9000000000001</v>
      </c>
      <c r="Z25" s="69">
        <v>0</v>
      </c>
      <c r="AA25" s="69">
        <v>0.59</v>
      </c>
      <c r="AB25" s="69">
        <v>23.12</v>
      </c>
      <c r="AC25" s="70"/>
      <c r="AH25" s="68" t="s">
        <v>130</v>
      </c>
    </row>
    <row r="26" spans="1:39" x14ac:dyDescent="0.3">
      <c r="C26" s="13"/>
      <c r="X26" s="69" t="s">
        <v>117</v>
      </c>
      <c r="Y26" s="69">
        <v>1089.3</v>
      </c>
      <c r="Z26" s="69">
        <v>1.4</v>
      </c>
      <c r="AA26" s="69">
        <v>0.28999999999999998</v>
      </c>
      <c r="AB26" s="69">
        <v>23.22</v>
      </c>
      <c r="AC26" s="69">
        <v>1.62</v>
      </c>
      <c r="AG26" s="71" t="s">
        <v>131</v>
      </c>
      <c r="AH26" s="71" t="s">
        <v>38</v>
      </c>
      <c r="AI26" s="71" t="s">
        <v>129</v>
      </c>
      <c r="AJ26" s="72">
        <v>0.03</v>
      </c>
      <c r="AK26" s="72">
        <v>0.97</v>
      </c>
    </row>
    <row r="27" spans="1:39" x14ac:dyDescent="0.3">
      <c r="X27" s="69" t="s">
        <v>120</v>
      </c>
      <c r="Y27" s="69">
        <v>1092.3</v>
      </c>
      <c r="Z27" s="69">
        <v>4.4000000000000004</v>
      </c>
      <c r="AA27" s="69">
        <v>7.0000000000000007E-2</v>
      </c>
      <c r="AB27" s="69">
        <v>23.28</v>
      </c>
      <c r="AC27" s="69">
        <v>4.41</v>
      </c>
      <c r="AF27" s="68" t="s">
        <v>128</v>
      </c>
      <c r="AG27" s="11" t="s">
        <v>29</v>
      </c>
      <c r="AH27" s="12">
        <v>29.017659999999999</v>
      </c>
      <c r="AI27" s="12">
        <v>0.25268000000000002</v>
      </c>
      <c r="AJ27" s="12">
        <v>28.54242</v>
      </c>
      <c r="AK27" s="12">
        <v>29.492889999999999</v>
      </c>
      <c r="AM27">
        <f>AH27/AI27</f>
        <v>114.83955991768244</v>
      </c>
    </row>
    <row r="28" spans="1:39" x14ac:dyDescent="0.3">
      <c r="W28" s="65"/>
      <c r="X28" s="69" t="s">
        <v>118</v>
      </c>
      <c r="Y28" s="69">
        <v>1093</v>
      </c>
      <c r="Z28" s="69">
        <v>5.0999999999999996</v>
      </c>
      <c r="AA28" s="69">
        <v>0.05</v>
      </c>
      <c r="AB28" s="69">
        <v>19.95</v>
      </c>
      <c r="AC28" s="69">
        <v>3.53</v>
      </c>
      <c r="AF28" s="68" t="s">
        <v>119</v>
      </c>
      <c r="AG28" s="11" t="s">
        <v>30</v>
      </c>
      <c r="AH28" s="12">
        <v>-2.393E-2</v>
      </c>
      <c r="AI28" s="12">
        <v>1.244E-2</v>
      </c>
      <c r="AJ28" s="12">
        <v>-4.7329999999999997E-2</v>
      </c>
      <c r="AK28" s="12">
        <v>-5.2999999999999998E-4</v>
      </c>
      <c r="AM28">
        <f>AH28/AI28</f>
        <v>-1.9236334405144695</v>
      </c>
    </row>
    <row r="29" spans="1:39" x14ac:dyDescent="0.3">
      <c r="A29" t="s">
        <v>48</v>
      </c>
      <c r="C29" s="9" t="s">
        <v>38</v>
      </c>
      <c r="D29" s="9" t="s">
        <v>39</v>
      </c>
      <c r="E29" s="19">
        <v>0.03</v>
      </c>
      <c r="F29" s="19">
        <v>0.97</v>
      </c>
      <c r="G29" s="8"/>
      <c r="W29" s="66"/>
      <c r="X29" s="69" t="s">
        <v>121</v>
      </c>
      <c r="Y29" s="69">
        <v>1100.5999999999999</v>
      </c>
      <c r="Z29" s="69">
        <v>12.7</v>
      </c>
      <c r="AA29" s="69">
        <v>0</v>
      </c>
      <c r="AB29" s="69">
        <v>23.27</v>
      </c>
      <c r="AC29" s="69">
        <v>7.97</v>
      </c>
      <c r="AF29" s="68"/>
      <c r="AG29" s="11" t="s">
        <v>31</v>
      </c>
      <c r="AH29" s="12">
        <v>-1.942E-2</v>
      </c>
      <c r="AI29" s="12">
        <v>2.7859999999999999E-2</v>
      </c>
      <c r="AJ29" s="12">
        <v>-7.1819999999999995E-2</v>
      </c>
      <c r="AK29" s="12">
        <v>3.2980000000000002E-2</v>
      </c>
      <c r="AM29">
        <f>AH29/AI29</f>
        <v>-0.69705671213208897</v>
      </c>
    </row>
    <row r="30" spans="1:39" x14ac:dyDescent="0.3">
      <c r="C30" s="10" t="s">
        <v>28</v>
      </c>
      <c r="D30" s="10" t="s">
        <v>28</v>
      </c>
      <c r="E30" s="10" t="s">
        <v>28</v>
      </c>
      <c r="F30" s="10" t="s">
        <v>28</v>
      </c>
      <c r="G30" s="8"/>
      <c r="X30" s="69" t="s">
        <v>122</v>
      </c>
      <c r="Y30" s="69">
        <v>1101</v>
      </c>
      <c r="Z30" s="69">
        <v>13.1</v>
      </c>
      <c r="AA30" s="69">
        <v>0</v>
      </c>
      <c r="AB30" s="69">
        <v>23.21</v>
      </c>
      <c r="AC30" s="69">
        <v>7.97</v>
      </c>
      <c r="AG30" s="11" t="s">
        <v>32</v>
      </c>
      <c r="AH30" s="12">
        <v>7.8799999999999999E-3</v>
      </c>
      <c r="AI30" s="12">
        <v>2.8999999999999998E-3</v>
      </c>
      <c r="AJ30" s="12">
        <v>2.4199999999999998E-3</v>
      </c>
      <c r="AK30" s="12">
        <v>1.3339999999999999E-2</v>
      </c>
      <c r="AM30">
        <f>AH30/AI30</f>
        <v>2.7172413793103449</v>
      </c>
    </row>
    <row r="31" spans="1:39" x14ac:dyDescent="0.3">
      <c r="C31" s="11" t="s">
        <v>29</v>
      </c>
      <c r="D31" s="12">
        <v>31.064730000000001</v>
      </c>
      <c r="E31" s="12">
        <v>0.23408999999999999</v>
      </c>
      <c r="F31" s="12">
        <v>30.624459999999999</v>
      </c>
      <c r="G31" s="12">
        <v>31.504999999999999</v>
      </c>
      <c r="X31" s="69" t="s">
        <v>123</v>
      </c>
      <c r="Y31" s="69">
        <v>1105.7</v>
      </c>
      <c r="Z31" s="69">
        <v>17.8</v>
      </c>
      <c r="AA31" s="69">
        <v>0</v>
      </c>
      <c r="AB31" s="69">
        <v>25.79</v>
      </c>
      <c r="AC31" s="69">
        <v>10.47</v>
      </c>
      <c r="AG31" s="11" t="s">
        <v>33</v>
      </c>
      <c r="AH31" s="12">
        <v>-0.98412999999999995</v>
      </c>
      <c r="AI31" s="12">
        <v>0.40561999999999998</v>
      </c>
      <c r="AJ31" s="12">
        <v>-1.74702</v>
      </c>
      <c r="AK31" s="12">
        <v>-0.22123999999999999</v>
      </c>
      <c r="AM31">
        <f>AH31/AI31</f>
        <v>-2.4262363788767813</v>
      </c>
    </row>
    <row r="32" spans="1:39" x14ac:dyDescent="0.3">
      <c r="C32" s="11" t="s">
        <v>30</v>
      </c>
      <c r="D32" s="12">
        <v>-2.2579999999999999E-2</v>
      </c>
      <c r="E32" s="12">
        <v>1.157E-2</v>
      </c>
      <c r="F32" s="12">
        <v>-4.4350000000000001E-2</v>
      </c>
      <c r="G32" s="12">
        <v>-8.0999999999999996E-4</v>
      </c>
      <c r="AG32" s="11" t="s">
        <v>37</v>
      </c>
      <c r="AH32" s="12">
        <v>3.1606000000000001</v>
      </c>
      <c r="AI32" s="12">
        <v>0.15229999999999999</v>
      </c>
      <c r="AJ32" s="12">
        <v>2.8741599999999998</v>
      </c>
      <c r="AK32" s="12">
        <v>3.4470499999999999</v>
      </c>
    </row>
    <row r="33" spans="1:39" x14ac:dyDescent="0.3">
      <c r="C33" s="11" t="s">
        <v>31</v>
      </c>
      <c r="D33" s="12">
        <v>-1.7299999999999999E-2</v>
      </c>
      <c r="E33" s="12">
        <v>2.7550000000000002E-2</v>
      </c>
      <c r="F33" s="12">
        <v>-6.9120000000000001E-2</v>
      </c>
      <c r="G33" s="12">
        <v>3.4520000000000002E-2</v>
      </c>
    </row>
    <row r="34" spans="1:39" x14ac:dyDescent="0.3">
      <c r="C34" s="11" t="s">
        <v>32</v>
      </c>
      <c r="D34" s="12">
        <v>8.3400000000000002E-3</v>
      </c>
      <c r="E34" s="12">
        <v>2.7000000000000001E-3</v>
      </c>
      <c r="F34" s="12">
        <v>3.2699999999999999E-3</v>
      </c>
      <c r="G34" s="12">
        <v>1.341E-2</v>
      </c>
      <c r="AH34" s="68" t="s">
        <v>130</v>
      </c>
    </row>
    <row r="35" spans="1:39" x14ac:dyDescent="0.3">
      <c r="C35" s="11" t="s">
        <v>33</v>
      </c>
      <c r="D35" s="12">
        <v>-0.90202000000000004</v>
      </c>
      <c r="E35" s="12">
        <v>0.37988</v>
      </c>
      <c r="F35" s="12">
        <v>-1.6165</v>
      </c>
      <c r="G35" s="12">
        <v>-0.18754999999999999</v>
      </c>
      <c r="AG35" s="71" t="s">
        <v>131</v>
      </c>
      <c r="AH35" s="71" t="s">
        <v>38</v>
      </c>
      <c r="AI35" s="71" t="s">
        <v>129</v>
      </c>
      <c r="AJ35" s="72">
        <v>0.03</v>
      </c>
      <c r="AK35" s="72">
        <v>0.97</v>
      </c>
    </row>
    <row r="36" spans="1:39" x14ac:dyDescent="0.3">
      <c r="C36" s="11" t="s">
        <v>37</v>
      </c>
      <c r="D36" s="12">
        <v>2.9253200000000001</v>
      </c>
      <c r="E36" s="12">
        <v>0.14088999999999999</v>
      </c>
      <c r="F36" s="12">
        <v>2.6603400000000001</v>
      </c>
      <c r="G36" s="12">
        <v>3.1903000000000001</v>
      </c>
      <c r="AD36" t="s">
        <v>135</v>
      </c>
      <c r="AF36" s="68" t="s">
        <v>141</v>
      </c>
      <c r="AG36" s="11" t="s">
        <v>29</v>
      </c>
      <c r="AH36" s="12">
        <v>25.604230000000001</v>
      </c>
      <c r="AI36" s="12">
        <v>1.0869</v>
      </c>
      <c r="AJ36" s="12">
        <v>23.56</v>
      </c>
      <c r="AK36" s="12">
        <v>27.64847</v>
      </c>
      <c r="AM36">
        <f>AH36/AI36</f>
        <v>23.557116570061645</v>
      </c>
    </row>
    <row r="37" spans="1:39" x14ac:dyDescent="0.3">
      <c r="C37" s="15"/>
      <c r="D37" s="16"/>
      <c r="E37" s="17"/>
      <c r="F37" s="16"/>
      <c r="G37" s="16"/>
      <c r="AF37" s="68" t="s">
        <v>134</v>
      </c>
      <c r="AG37" s="11" t="s">
        <v>30</v>
      </c>
      <c r="AH37" s="12">
        <v>-0.10866000000000001</v>
      </c>
      <c r="AI37" s="12">
        <v>5.8020000000000002E-2</v>
      </c>
      <c r="AJ37" s="12">
        <v>-0.21778</v>
      </c>
      <c r="AK37" s="12">
        <v>4.4999999999999999E-4</v>
      </c>
      <c r="AM37">
        <f>AH37/AI37</f>
        <v>-1.8728024819027922</v>
      </c>
    </row>
    <row r="38" spans="1:39" x14ac:dyDescent="0.3">
      <c r="AG38" s="11" t="s">
        <v>31</v>
      </c>
      <c r="AH38" s="12">
        <v>-2.7859999999999999E-2</v>
      </c>
      <c r="AI38" s="12">
        <v>2.9899999999999999E-2</v>
      </c>
      <c r="AJ38" s="12">
        <v>-8.4089999999999998E-2</v>
      </c>
      <c r="AK38" s="12">
        <v>2.8379999999999999E-2</v>
      </c>
      <c r="AM38">
        <f>AH38/AI38</f>
        <v>-0.93177257525083612</v>
      </c>
    </row>
    <row r="39" spans="1:39" x14ac:dyDescent="0.3">
      <c r="A39" t="s">
        <v>53</v>
      </c>
      <c r="C39" s="11" t="s">
        <v>29</v>
      </c>
      <c r="D39" s="12">
        <v>29.017659999999999</v>
      </c>
      <c r="E39" s="12">
        <v>0.25268000000000002</v>
      </c>
      <c r="F39" s="12">
        <v>28.54242</v>
      </c>
      <c r="G39" s="12">
        <v>29.492889999999999</v>
      </c>
      <c r="AG39" s="11" t="s">
        <v>32</v>
      </c>
      <c r="AH39" s="12">
        <v>1.6330000000000001E-2</v>
      </c>
      <c r="AI39" s="12">
        <v>8.8500000000000002E-3</v>
      </c>
      <c r="AJ39" s="12">
        <v>-3.1E-4</v>
      </c>
      <c r="AK39" s="12">
        <v>3.2980000000000002E-2</v>
      </c>
      <c r="AM39">
        <f>AH39/AI39</f>
        <v>1.8451977401129944</v>
      </c>
    </row>
    <row r="40" spans="1:39" x14ac:dyDescent="0.3">
      <c r="A40" t="s">
        <v>55</v>
      </c>
      <c r="C40" s="11" t="s">
        <v>30</v>
      </c>
      <c r="D40" s="12">
        <v>-2.393E-2</v>
      </c>
      <c r="E40" s="12">
        <v>1.244E-2</v>
      </c>
      <c r="F40" s="12">
        <v>-4.7329999999999997E-2</v>
      </c>
      <c r="G40" s="12">
        <v>-5.2999999999999998E-4</v>
      </c>
      <c r="AG40" s="11" t="s">
        <v>33</v>
      </c>
      <c r="AH40" s="12">
        <v>-1.7557499999999999</v>
      </c>
      <c r="AI40" s="12">
        <v>0.62494000000000005</v>
      </c>
      <c r="AJ40" s="12">
        <v>-2.93113</v>
      </c>
      <c r="AK40" s="12">
        <v>-0.58038000000000001</v>
      </c>
      <c r="AM40">
        <f>AH40/AI40</f>
        <v>-2.8094697090920726</v>
      </c>
    </row>
    <row r="41" spans="1:39" x14ac:dyDescent="0.3">
      <c r="C41" s="11" t="s">
        <v>31</v>
      </c>
      <c r="D41" s="12">
        <v>-1.942E-2</v>
      </c>
      <c r="E41" s="12">
        <v>2.7859999999999999E-2</v>
      </c>
      <c r="F41" s="12">
        <v>-7.1819999999999995E-2</v>
      </c>
      <c r="G41" s="12">
        <v>3.2980000000000002E-2</v>
      </c>
      <c r="AG41" s="11" t="s">
        <v>37</v>
      </c>
      <c r="AH41" s="12">
        <v>3.7004100000000002</v>
      </c>
      <c r="AI41" s="12">
        <v>0.26643</v>
      </c>
      <c r="AJ41" s="12">
        <v>3.1993100000000001</v>
      </c>
      <c r="AK41" s="12">
        <v>4.2015099999999999</v>
      </c>
    </row>
    <row r="42" spans="1:39" x14ac:dyDescent="0.3">
      <c r="C42" s="11" t="s">
        <v>32</v>
      </c>
      <c r="D42" s="12">
        <v>7.8799999999999999E-3</v>
      </c>
      <c r="E42" s="12">
        <v>2.8999999999999998E-3</v>
      </c>
      <c r="F42" s="12">
        <v>2.4199999999999998E-3</v>
      </c>
      <c r="G42" s="12">
        <v>1.3339999999999999E-2</v>
      </c>
    </row>
    <row r="43" spans="1:39" x14ac:dyDescent="0.3">
      <c r="C43" s="11" t="s">
        <v>33</v>
      </c>
      <c r="D43" s="12">
        <v>-0.98412999999999995</v>
      </c>
      <c r="E43" s="12">
        <v>0.40561999999999998</v>
      </c>
      <c r="F43" s="12">
        <v>-1.74702</v>
      </c>
      <c r="G43" s="12">
        <v>-0.22123999999999999</v>
      </c>
    </row>
    <row r="44" spans="1:39" x14ac:dyDescent="0.3">
      <c r="C44" s="11" t="s">
        <v>37</v>
      </c>
      <c r="D44" s="12">
        <v>3.1606000000000001</v>
      </c>
      <c r="E44" s="12">
        <v>0.15229999999999999</v>
      </c>
      <c r="F44" s="12">
        <v>2.8741599999999998</v>
      </c>
      <c r="G44" s="12">
        <v>3.4470499999999999</v>
      </c>
    </row>
  </sheetData>
  <sheetProtection password="A29E" sheet="1" objects="1" scenarios="1" selectLockedCells="1" selectUnlockedCells="1"/>
  <mergeCells count="6">
    <mergeCell ref="L3:U3"/>
    <mergeCell ref="L5:M5"/>
    <mergeCell ref="N5:O5"/>
    <mergeCell ref="P5:Q5"/>
    <mergeCell ref="R5:S5"/>
    <mergeCell ref="T5:U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INPUT and DIAGNOSIS</vt:lpstr>
      <vt:lpstr>Univariate Diagnosis TABLES</vt:lpstr>
      <vt:lpstr>Computation</vt:lpstr>
      <vt:lpstr>Parameters from 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</dc:creator>
  <cp:lastModifiedBy>Alessio</cp:lastModifiedBy>
  <dcterms:created xsi:type="dcterms:W3CDTF">2020-02-04T09:34:55Z</dcterms:created>
  <dcterms:modified xsi:type="dcterms:W3CDTF">2020-07-27T12:20:19Z</dcterms:modified>
</cp:coreProperties>
</file>